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120" yWindow="0" windowWidth="21600" windowHeight="145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I7"/>
  <c r="H7"/>
  <c r="G7"/>
  <c r="F7"/>
  <c r="E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<sst xmlns="http://schemas.openxmlformats.org/spreadsheetml/2006/main" count="194" uniqueCount="140">
  <si>
    <t>Coprosma rotundifolia</t>
    <phoneticPr fontId="18" type="noConversion"/>
  </si>
  <si>
    <t>Coriaria arborea</t>
    <phoneticPr fontId="18" type="noConversion"/>
  </si>
  <si>
    <t>Eleaocarpus hookerianus</t>
    <phoneticPr fontId="18" type="noConversion"/>
  </si>
  <si>
    <t>Fuchsia excorticata</t>
    <phoneticPr fontId="18" type="noConversion"/>
  </si>
  <si>
    <t>Griselinia littoralis</t>
    <phoneticPr fontId="18" type="noConversion"/>
  </si>
  <si>
    <t>Hedycarya arborea</t>
    <phoneticPr fontId="18" type="noConversion"/>
  </si>
  <si>
    <t>Melicytus ramiflorus</t>
    <phoneticPr fontId="18" type="noConversion"/>
  </si>
  <si>
    <t>Metrosideros diffusa</t>
    <phoneticPr fontId="18" type="noConversion"/>
  </si>
  <si>
    <t>Muehlenbeckia australis</t>
    <phoneticPr fontId="18" type="noConversion"/>
  </si>
  <si>
    <t>Neomyrtus pedunculata</t>
    <phoneticPr fontId="18" type="noConversion"/>
  </si>
  <si>
    <t>Myrsine australis</t>
    <phoneticPr fontId="18" type="noConversion"/>
  </si>
  <si>
    <t>Nothofagus fusca</t>
    <phoneticPr fontId="18" type="noConversion"/>
  </si>
  <si>
    <t>Nothofagus menziesii</t>
    <phoneticPr fontId="18" type="noConversion"/>
  </si>
  <si>
    <t>Pennantia corymbosa</t>
    <phoneticPr fontId="18" type="noConversion"/>
  </si>
  <si>
    <t>Parsonsia heterophylla</t>
    <phoneticPr fontId="18" type="noConversion"/>
  </si>
  <si>
    <t>Pittosporum tenuifolium</t>
    <phoneticPr fontId="18" type="noConversion"/>
  </si>
  <si>
    <t>Pseudopanax colensoi</t>
    <phoneticPr fontId="18" type="noConversion"/>
  </si>
  <si>
    <t>Pseudopanax crassifolius</t>
    <phoneticPr fontId="18" type="noConversion"/>
  </si>
  <si>
    <t>Pseudowintera colorata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</si>
  <si>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</si>
  <si>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</si>
  <si>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</si>
  <si>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</si>
  <si>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</si>
  <si>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</si>
  <si>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</si>
  <si>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</si>
  <si>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</si>
  <si>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</si>
  <si>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</si>
  <si>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</si>
  <si>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</si>
  <si>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</si>
  <si>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</si>
  <si>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</si>
  <si>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</si>
  <si>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</si>
  <si>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</si>
  <si>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</si>
  <si>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</si>
  <si>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</si>
  <si>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-44.720967°</t>
  </si>
  <si>
    <t>168.128868°</t>
  </si>
  <si>
    <t>126 m</t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</si>
  <si>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</si>
  <si>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</si>
  <si>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</si>
  <si>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</si>
  <si>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</si>
  <si>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</si>
  <si>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</si>
  <si>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</si>
  <si>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</si>
  <si>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</si>
  <si>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</si>
  <si>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</si>
  <si>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</si>
  <si>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</si>
  <si>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</si>
  <si>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</si>
  <si>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</si>
  <si>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</si>
  <si>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</si>
  <si>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</si>
  <si>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</si>
  <si>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</si>
  <si>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</si>
  <si>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</si>
  <si>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</si>
  <si>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</si>
  <si>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</si>
  <si>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</si>
  <si>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</si>
  <si>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</si>
  <si>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</si>
  <si>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</si>
  <si>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</si>
  <si>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</si>
  <si>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</si>
  <si>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</si>
  <si>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</si>
  <si>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</si>
  <si>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</si>
  <si>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</si>
  <si>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</si>
  <si>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</si>
  <si>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</si>
  <si>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</si>
  <si>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</si>
  <si>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</si>
  <si>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</si>
  <si>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</si>
  <si>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</si>
  <si>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</si>
  <si>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</si>
  <si>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</si>
  <si>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</si>
  <si>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</si>
  <si>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</si>
  <si>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</si>
  <si>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</si>
  <si>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</si>
  <si>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</si>
  <si>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</si>
  <si>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</si>
  <si>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</si>
  <si>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</si>
  <si>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</si>
  <si>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</si>
  <si>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</si>
  <si>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</si>
  <si>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</si>
  <si>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</si>
  <si>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</si>
  <si>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</si>
  <si>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</si>
  <si>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</si>
  <si>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</si>
  <si>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Rubus cissoides</t>
    <phoneticPr fontId="18" type="noConversion"/>
  </si>
  <si>
    <t>Raukaua edgerleyi</t>
    <phoneticPr fontId="18" type="noConversion"/>
  </si>
  <si>
    <t>Schefflera digitata</t>
    <phoneticPr fontId="18" type="noConversion"/>
  </si>
  <si>
    <t>Weinmannia racemosa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</si>
  <si>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</si>
  <si>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</si>
  <si>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</si>
  <si>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</si>
  <si>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</si>
  <si>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</si>
  <si>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</si>
  <si>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</si>
  <si>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</si>
  <si>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TEVS</t>
    <phoneticPr fontId="18" type="noConversion"/>
  </si>
  <si>
    <t>Hollyford Valley</t>
    <phoneticPr fontId="18" type="noConversion"/>
  </si>
  <si>
    <t>Aristotelia serrata</t>
    <phoneticPr fontId="18" type="noConversion"/>
  </si>
  <si>
    <t>Carpodetus serratus</t>
    <phoneticPr fontId="18" type="noConversion"/>
  </si>
  <si>
    <t>Clematis paniculata</t>
    <phoneticPr fontId="18" type="noConversion"/>
  </si>
  <si>
    <t>Coprosma foetidissima</t>
    <phoneticPr fontId="18" type="noConversion"/>
  </si>
  <si>
    <t>Coprosma lucida</t>
    <phoneticPr fontId="18" type="noConversion"/>
  </si>
  <si>
    <t>Coprosma parviflora</t>
    <phoneticPr fontId="18" type="noConversion"/>
  </si>
  <si>
    <t>Coprosma propinqua</t>
    <phoneticPr fontId="18" type="noConversion"/>
  </si>
</sst>
</file>

<file path=xl/styles.xml><?xml version="1.0" encoding="utf-8"?>
<styleSheet xmlns="http://schemas.openxmlformats.org/spreadsheetml/2006/main">
  <numFmts count="1">
    <numFmt numFmtId="164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29" activePane="bottomRight" state="frozenSplit"/>
      <selection sqref="A1:XFD1048576"/>
      <selection pane="topRight" activeCell="V1" sqref="V1"/>
      <selection pane="bottomLeft" activeCell="A7" sqref="A7"/>
      <selection pane="bottomRight" activeCell="G3" sqref="G3:H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103</v>
      </c>
      <c r="B1" s="238" t="s">
        <v>99</v>
      </c>
      <c r="C1" s="234" t="s">
        <v>100</v>
      </c>
      <c r="D1" s="235"/>
      <c r="E1" s="228" t="s">
        <v>101</v>
      </c>
      <c r="F1" s="229"/>
      <c r="G1" s="228" t="s">
        <v>102</v>
      </c>
      <c r="H1" s="229"/>
      <c r="I1" s="178" t="s">
        <v>26</v>
      </c>
      <c r="J1" s="232"/>
      <c r="K1" s="178" t="s">
        <v>27</v>
      </c>
      <c r="L1" s="179"/>
      <c r="M1" s="174"/>
      <c r="N1" s="192" t="s">
        <v>23</v>
      </c>
      <c r="O1" s="192"/>
      <c r="P1" s="129">
        <v>1</v>
      </c>
      <c r="Q1" s="124"/>
      <c r="R1" s="125"/>
      <c r="S1" s="194" t="s">
        <v>25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24</v>
      </c>
      <c r="O2" s="193"/>
      <c r="P2" s="126" t="s">
        <v>22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131</v>
      </c>
      <c r="B3" s="159" t="s">
        <v>132</v>
      </c>
      <c r="C3" s="182" t="s">
        <v>41</v>
      </c>
      <c r="D3" s="183"/>
      <c r="E3" s="182" t="s">
        <v>42</v>
      </c>
      <c r="F3" s="183"/>
      <c r="G3" s="241" t="s">
        <v>43</v>
      </c>
      <c r="H3" s="242"/>
      <c r="I3" s="243">
        <v>39846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20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123</v>
      </c>
      <c r="B5" s="203" t="s">
        <v>122</v>
      </c>
      <c r="C5" s="207" t="s">
        <v>39</v>
      </c>
      <c r="D5" s="208"/>
      <c r="E5" s="209" t="s">
        <v>33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34</v>
      </c>
      <c r="P5" s="215"/>
      <c r="Q5" s="215"/>
      <c r="R5" s="215"/>
      <c r="S5" s="215"/>
      <c r="T5" s="215"/>
      <c r="U5" s="215"/>
      <c r="V5" s="215"/>
      <c r="W5" s="216"/>
      <c r="X5" s="217" t="s">
        <v>35</v>
      </c>
      <c r="Y5" s="218"/>
      <c r="Z5" s="218"/>
      <c r="AA5" s="219"/>
      <c r="AB5" s="220" t="s">
        <v>36</v>
      </c>
      <c r="AC5" s="221"/>
      <c r="AD5" s="222"/>
      <c r="AE5" s="223" t="s">
        <v>37</v>
      </c>
      <c r="AF5" s="224"/>
      <c r="AG5" s="224"/>
      <c r="AH5" s="224"/>
      <c r="AI5" s="225"/>
      <c r="AJ5" s="200" t="s">
        <v>38</v>
      </c>
      <c r="AK5" s="201"/>
      <c r="AL5" s="202"/>
      <c r="AN5" s="172" t="s">
        <v>126</v>
      </c>
      <c r="AO5" s="170" t="s">
        <v>127</v>
      </c>
      <c r="AP5" s="170" t="s">
        <v>128</v>
      </c>
      <c r="AQ5" s="165" t="s">
        <v>129</v>
      </c>
      <c r="AR5" s="165" t="s">
        <v>124</v>
      </c>
      <c r="AS5" s="165" t="s">
        <v>125</v>
      </c>
      <c r="AT5" s="165" t="s">
        <v>115</v>
      </c>
      <c r="AU5" s="165" t="s">
        <v>130</v>
      </c>
      <c r="AV5" s="165" t="s">
        <v>19</v>
      </c>
      <c r="AW5" s="168" t="s">
        <v>116</v>
      </c>
    </row>
    <row r="6" spans="1:88" ht="80.25" customHeight="1" thickBot="1">
      <c r="A6" s="206"/>
      <c r="B6" s="204"/>
      <c r="C6" s="131" t="s">
        <v>106</v>
      </c>
      <c r="D6" s="132" t="s">
        <v>56</v>
      </c>
      <c r="E6" s="133" t="s">
        <v>57</v>
      </c>
      <c r="F6" s="134" t="s">
        <v>21</v>
      </c>
      <c r="G6" s="135" t="s">
        <v>28</v>
      </c>
      <c r="H6" s="136" t="s">
        <v>40</v>
      </c>
      <c r="I6" s="135" t="s">
        <v>29</v>
      </c>
      <c r="J6" s="134" t="s">
        <v>30</v>
      </c>
      <c r="K6" s="135" t="s">
        <v>60</v>
      </c>
      <c r="L6" s="134" t="s">
        <v>61</v>
      </c>
      <c r="M6" s="137" t="s">
        <v>31</v>
      </c>
      <c r="N6" s="138" t="s">
        <v>32</v>
      </c>
      <c r="O6" s="139" t="s">
        <v>63</v>
      </c>
      <c r="P6" s="140" t="s">
        <v>64</v>
      </c>
      <c r="Q6" s="141" t="s">
        <v>65</v>
      </c>
      <c r="R6" s="140" t="s">
        <v>66</v>
      </c>
      <c r="S6" s="142" t="s">
        <v>67</v>
      </c>
      <c r="T6" s="141" t="s">
        <v>68</v>
      </c>
      <c r="U6" s="143" t="s">
        <v>69</v>
      </c>
      <c r="V6" s="140" t="s">
        <v>70</v>
      </c>
      <c r="W6" s="144" t="s">
        <v>71</v>
      </c>
      <c r="X6" s="145" t="s">
        <v>44</v>
      </c>
      <c r="Y6" s="146" t="s">
        <v>46</v>
      </c>
      <c r="Z6" s="147" t="s">
        <v>47</v>
      </c>
      <c r="AA6" s="148" t="s">
        <v>45</v>
      </c>
      <c r="AB6" s="149" t="s">
        <v>48</v>
      </c>
      <c r="AC6" s="150" t="s">
        <v>49</v>
      </c>
      <c r="AD6" s="151" t="s">
        <v>50</v>
      </c>
      <c r="AE6" s="152" t="s">
        <v>54</v>
      </c>
      <c r="AF6" s="153" t="s">
        <v>51</v>
      </c>
      <c r="AG6" s="153" t="s">
        <v>52</v>
      </c>
      <c r="AH6" s="153" t="s">
        <v>53</v>
      </c>
      <c r="AI6" s="154" t="s">
        <v>55</v>
      </c>
      <c r="AJ6" s="155" t="s">
        <v>84</v>
      </c>
      <c r="AK6" s="156" t="s">
        <v>85</v>
      </c>
      <c r="AL6" s="157" t="s">
        <v>86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">
      <c r="A7" s="58">
        <f t="shared" ref="A7:A71" si="0">IF(B7&gt;0,(ROW(A7)-6),0)</f>
        <v>1</v>
      </c>
      <c r="B7" s="31" t="s">
        <v>133</v>
      </c>
      <c r="C7" s="24">
        <v>1</v>
      </c>
      <c r="D7" s="16"/>
      <c r="E7" s="24"/>
      <c r="F7" s="39">
        <v>1</v>
      </c>
      <c r="G7" s="32">
        <v>1</v>
      </c>
      <c r="H7" s="38">
        <v>1</v>
      </c>
      <c r="I7" s="32">
        <v>1</v>
      </c>
      <c r="J7" s="39">
        <v>1</v>
      </c>
      <c r="K7" s="32"/>
      <c r="L7" s="39">
        <v>1</v>
      </c>
      <c r="M7" s="32">
        <v>1</v>
      </c>
      <c r="N7" s="16"/>
      <c r="O7" s="42"/>
      <c r="P7" s="48"/>
      <c r="Q7" s="38"/>
      <c r="R7" s="48"/>
      <c r="S7" s="50">
        <v>1</v>
      </c>
      <c r="T7" s="38">
        <v>1</v>
      </c>
      <c r="U7" s="48">
        <v>1</v>
      </c>
      <c r="V7" s="50">
        <v>1</v>
      </c>
      <c r="W7" s="16">
        <v>1</v>
      </c>
      <c r="X7" s="38"/>
      <c r="Y7" s="32">
        <v>1</v>
      </c>
      <c r="Z7" s="50">
        <v>1</v>
      </c>
      <c r="AA7" s="17">
        <v>1</v>
      </c>
      <c r="AB7" s="24">
        <v>1</v>
      </c>
      <c r="AC7" s="50">
        <v>1</v>
      </c>
      <c r="AD7" s="17"/>
      <c r="AE7" s="24"/>
      <c r="AF7" s="50">
        <v>1</v>
      </c>
      <c r="AG7" s="50"/>
      <c r="AH7" s="50"/>
      <c r="AI7" s="53"/>
      <c r="AJ7" s="24"/>
      <c r="AK7" s="50">
        <v>1</v>
      </c>
      <c r="AL7" s="16">
        <v>1</v>
      </c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134</v>
      </c>
      <c r="C8" s="24">
        <v>1</v>
      </c>
      <c r="D8" s="16"/>
      <c r="E8" s="24"/>
      <c r="F8" s="39">
        <v>1</v>
      </c>
      <c r="G8" s="32">
        <v>1</v>
      </c>
      <c r="H8" s="38">
        <v>1</v>
      </c>
      <c r="I8" s="32"/>
      <c r="J8" s="39">
        <v>1</v>
      </c>
      <c r="K8" s="32">
        <v>1</v>
      </c>
      <c r="L8" s="39">
        <v>1</v>
      </c>
      <c r="M8" s="32">
        <v>1</v>
      </c>
      <c r="N8" s="16">
        <v>1</v>
      </c>
      <c r="O8" s="42"/>
      <c r="P8" s="48"/>
      <c r="Q8" s="38"/>
      <c r="R8" s="48">
        <v>1</v>
      </c>
      <c r="S8" s="50">
        <v>1</v>
      </c>
      <c r="T8" s="38">
        <v>1</v>
      </c>
      <c r="U8" s="48"/>
      <c r="V8" s="50"/>
      <c r="W8" s="16"/>
      <c r="X8" s="38"/>
      <c r="Y8" s="32">
        <v>1</v>
      </c>
      <c r="Z8" s="50">
        <v>1</v>
      </c>
      <c r="AA8" s="17"/>
      <c r="AB8" s="24"/>
      <c r="AC8" s="50">
        <v>1</v>
      </c>
      <c r="AD8" s="17">
        <v>1</v>
      </c>
      <c r="AE8" s="24"/>
      <c r="AF8" s="50">
        <v>1</v>
      </c>
      <c r="AG8" s="50">
        <v>1</v>
      </c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135</v>
      </c>
      <c r="C9" s="24"/>
      <c r="D9" s="16">
        <v>1</v>
      </c>
      <c r="E9" s="24">
        <v>1</v>
      </c>
      <c r="F9" s="39">
        <v>1</v>
      </c>
      <c r="G9" s="32"/>
      <c r="H9" s="38">
        <v>1</v>
      </c>
      <c r="I9" s="32"/>
      <c r="J9" s="39">
        <v>1</v>
      </c>
      <c r="K9" s="32">
        <v>1</v>
      </c>
      <c r="L9" s="39"/>
      <c r="M9" s="32"/>
      <c r="N9" s="16"/>
      <c r="O9" s="42"/>
      <c r="P9" s="48"/>
      <c r="Q9" s="38"/>
      <c r="R9" s="48"/>
      <c r="S9" s="50">
        <v>1</v>
      </c>
      <c r="T9" s="38">
        <v>1</v>
      </c>
      <c r="U9" s="48"/>
      <c r="V9" s="50"/>
      <c r="W9" s="16"/>
      <c r="X9" s="38"/>
      <c r="Y9" s="32"/>
      <c r="Z9" s="50">
        <v>1</v>
      </c>
      <c r="AA9" s="17"/>
      <c r="AB9" s="24">
        <v>1</v>
      </c>
      <c r="AC9" s="50">
        <v>1</v>
      </c>
      <c r="AD9" s="17"/>
      <c r="AE9" s="24"/>
      <c r="AF9" s="50">
        <v>1</v>
      </c>
      <c r="AG9" s="50"/>
      <c r="AH9" s="50"/>
      <c r="AI9" s="53"/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136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>
        <v>1</v>
      </c>
      <c r="R10" s="48">
        <v>1</v>
      </c>
      <c r="S10" s="50">
        <v>1</v>
      </c>
      <c r="T10" s="38"/>
      <c r="U10" s="48"/>
      <c r="V10" s="50"/>
      <c r="W10" s="16"/>
      <c r="X10" s="38">
        <v>1</v>
      </c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>
        <v>1</v>
      </c>
      <c r="AG10" s="50">
        <v>1</v>
      </c>
      <c r="AH10" s="50"/>
      <c r="AI10" s="53"/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137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/>
      <c r="R11" s="48"/>
      <c r="S11" s="50">
        <v>1</v>
      </c>
      <c r="T11" s="38">
        <v>1</v>
      </c>
      <c r="U11" s="48">
        <v>1</v>
      </c>
      <c r="V11" s="50">
        <v>1</v>
      </c>
      <c r="W11" s="16"/>
      <c r="X11" s="38"/>
      <c r="Y11" s="32"/>
      <c r="Z11" s="50">
        <v>1</v>
      </c>
      <c r="AA11" s="17">
        <v>1</v>
      </c>
      <c r="AB11" s="24"/>
      <c r="AC11" s="50"/>
      <c r="AD11" s="17">
        <v>1</v>
      </c>
      <c r="AE11" s="24"/>
      <c r="AF11" s="50"/>
      <c r="AG11" s="50">
        <v>1</v>
      </c>
      <c r="AH11" s="50"/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138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>
        <v>1</v>
      </c>
      <c r="P12" s="48">
        <v>1</v>
      </c>
      <c r="Q12" s="38">
        <v>1</v>
      </c>
      <c r="R12" s="48">
        <v>1</v>
      </c>
      <c r="S12" s="50"/>
      <c r="T12" s="38"/>
      <c r="U12" s="48"/>
      <c r="V12" s="50"/>
      <c r="W12" s="16"/>
      <c r="X12" s="38"/>
      <c r="Y12" s="32">
        <v>1</v>
      </c>
      <c r="Z12" s="50">
        <v>1</v>
      </c>
      <c r="AA12" s="17"/>
      <c r="AB12" s="24"/>
      <c r="AC12" s="50"/>
      <c r="AD12" s="17">
        <v>1</v>
      </c>
      <c r="AE12" s="24"/>
      <c r="AF12" s="50">
        <v>1</v>
      </c>
      <c r="AG12" s="50"/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139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>
        <v>1</v>
      </c>
      <c r="P13" s="48">
        <v>1</v>
      </c>
      <c r="Q13" s="38">
        <v>1</v>
      </c>
      <c r="R13" s="48"/>
      <c r="S13" s="50"/>
      <c r="T13" s="38"/>
      <c r="U13" s="48"/>
      <c r="V13" s="50"/>
      <c r="W13" s="16"/>
      <c r="X13" s="38"/>
      <c r="Y13" s="32"/>
      <c r="Z13" s="50">
        <v>1</v>
      </c>
      <c r="AA13" s="17"/>
      <c r="AB13" s="24"/>
      <c r="AC13" s="50"/>
      <c r="AD13" s="17">
        <v>1</v>
      </c>
      <c r="AE13" s="24"/>
      <c r="AF13" s="50">
        <v>1</v>
      </c>
      <c r="AG13" s="50">
        <v>1</v>
      </c>
      <c r="AH13" s="50">
        <v>1</v>
      </c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0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>
        <v>1</v>
      </c>
      <c r="Q14" s="38">
        <v>1</v>
      </c>
      <c r="R14" s="48">
        <v>1</v>
      </c>
      <c r="S14" s="50">
        <v>1</v>
      </c>
      <c r="T14" s="38"/>
      <c r="U14" s="48"/>
      <c r="V14" s="50"/>
      <c r="W14" s="16"/>
      <c r="X14" s="38"/>
      <c r="Y14" s="32"/>
      <c r="Z14" s="50">
        <v>1</v>
      </c>
      <c r="AA14" s="17">
        <v>1</v>
      </c>
      <c r="AB14" s="24"/>
      <c r="AC14" s="50">
        <v>1</v>
      </c>
      <c r="AD14" s="17">
        <v>1</v>
      </c>
      <c r="AE14" s="24"/>
      <c r="AF14" s="50">
        <v>1</v>
      </c>
      <c r="AG14" s="50"/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</v>
      </c>
      <c r="C15" s="24">
        <v>1</v>
      </c>
      <c r="D15" s="16"/>
      <c r="E15" s="24">
        <v>1</v>
      </c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>
        <v>1</v>
      </c>
      <c r="T15" s="38">
        <v>1</v>
      </c>
      <c r="U15" s="48"/>
      <c r="V15" s="50"/>
      <c r="W15" s="16"/>
      <c r="X15" s="38"/>
      <c r="Y15" s="32"/>
      <c r="Z15" s="50"/>
      <c r="AA15" s="17">
        <v>1</v>
      </c>
      <c r="AB15" s="24"/>
      <c r="AC15" s="50">
        <v>1</v>
      </c>
      <c r="AD15" s="17"/>
      <c r="AE15" s="24"/>
      <c r="AF15" s="50">
        <v>1</v>
      </c>
      <c r="AG15" s="50">
        <v>1</v>
      </c>
      <c r="AH15" s="50"/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2</v>
      </c>
      <c r="C16" s="24">
        <v>1</v>
      </c>
      <c r="D16" s="16"/>
      <c r="E16" s="24"/>
      <c r="F16" s="39">
        <v>1</v>
      </c>
      <c r="G16" s="32">
        <v>1</v>
      </c>
      <c r="H16" s="38">
        <v>1</v>
      </c>
      <c r="I16" s="32">
        <v>1</v>
      </c>
      <c r="J16" s="39">
        <v>1</v>
      </c>
      <c r="K16" s="32">
        <v>1</v>
      </c>
      <c r="L16" s="39">
        <v>1</v>
      </c>
      <c r="M16" s="32">
        <v>1</v>
      </c>
      <c r="N16" s="16">
        <v>1</v>
      </c>
      <c r="O16" s="42"/>
      <c r="P16" s="48"/>
      <c r="Q16" s="38">
        <v>1</v>
      </c>
      <c r="R16" s="48">
        <v>1</v>
      </c>
      <c r="S16" s="50"/>
      <c r="T16" s="38"/>
      <c r="U16" s="48"/>
      <c r="V16" s="50"/>
      <c r="W16" s="16"/>
      <c r="X16" s="38"/>
      <c r="Y16" s="32">
        <v>1</v>
      </c>
      <c r="Z16" s="50">
        <v>1</v>
      </c>
      <c r="AA16" s="17"/>
      <c r="AB16" s="24"/>
      <c r="AC16" s="50"/>
      <c r="AD16" s="17">
        <v>1</v>
      </c>
      <c r="AE16" s="24"/>
      <c r="AF16" s="50">
        <v>1</v>
      </c>
      <c r="AG16" s="50">
        <v>1</v>
      </c>
      <c r="AH16" s="50">
        <v>1</v>
      </c>
      <c r="AI16" s="53">
        <v>1</v>
      </c>
      <c r="AJ16" s="24"/>
      <c r="AK16" s="50">
        <v>1</v>
      </c>
      <c r="AL16" s="16">
        <v>1</v>
      </c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3</v>
      </c>
      <c r="C17" s="24">
        <v>1</v>
      </c>
      <c r="D17" s="16"/>
      <c r="E17" s="24"/>
      <c r="F17" s="39">
        <v>1</v>
      </c>
      <c r="G17" s="32">
        <v>1</v>
      </c>
      <c r="H17" s="38">
        <v>1</v>
      </c>
      <c r="I17" s="32"/>
      <c r="J17" s="39">
        <v>1</v>
      </c>
      <c r="K17" s="32">
        <v>1</v>
      </c>
      <c r="L17" s="39">
        <v>1</v>
      </c>
      <c r="M17" s="32">
        <v>1</v>
      </c>
      <c r="N17" s="16">
        <v>1</v>
      </c>
      <c r="O17" s="42"/>
      <c r="P17" s="48"/>
      <c r="Q17" s="38"/>
      <c r="R17" s="48">
        <v>1</v>
      </c>
      <c r="S17" s="50">
        <v>1</v>
      </c>
      <c r="T17" s="38">
        <v>1</v>
      </c>
      <c r="U17" s="48">
        <v>1</v>
      </c>
      <c r="V17" s="50"/>
      <c r="W17" s="16"/>
      <c r="X17" s="38"/>
      <c r="Y17" s="32"/>
      <c r="Z17" s="50"/>
      <c r="AA17" s="17">
        <v>1</v>
      </c>
      <c r="AB17" s="24"/>
      <c r="AC17" s="50"/>
      <c r="AD17" s="17">
        <v>1</v>
      </c>
      <c r="AE17" s="24"/>
      <c r="AF17" s="50">
        <v>1</v>
      </c>
      <c r="AG17" s="50">
        <v>1</v>
      </c>
      <c r="AH17" s="50">
        <v>1</v>
      </c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4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/>
      <c r="T18" s="38">
        <v>1</v>
      </c>
      <c r="U18" s="48">
        <v>1</v>
      </c>
      <c r="V18" s="50">
        <v>1</v>
      </c>
      <c r="W18" s="16"/>
      <c r="X18" s="38"/>
      <c r="Y18" s="32">
        <v>1</v>
      </c>
      <c r="Z18" s="50">
        <v>1</v>
      </c>
      <c r="AA18" s="17"/>
      <c r="AB18" s="24"/>
      <c r="AC18" s="50"/>
      <c r="AD18" s="17">
        <v>1</v>
      </c>
      <c r="AE18" s="24"/>
      <c r="AF18" s="50">
        <v>1</v>
      </c>
      <c r="AG18" s="50"/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5</v>
      </c>
      <c r="C19" s="24">
        <v>1</v>
      </c>
      <c r="D19" s="16"/>
      <c r="E19" s="24"/>
      <c r="F19" s="39">
        <v>1</v>
      </c>
      <c r="G19" s="32">
        <v>1</v>
      </c>
      <c r="H19" s="38">
        <v>1</v>
      </c>
      <c r="I19" s="32"/>
      <c r="J19" s="39">
        <v>1</v>
      </c>
      <c r="K19" s="32"/>
      <c r="L19" s="39">
        <v>1</v>
      </c>
      <c r="M19" s="32"/>
      <c r="N19" s="16"/>
      <c r="O19" s="42"/>
      <c r="P19" s="48"/>
      <c r="Q19" s="38"/>
      <c r="R19" s="48"/>
      <c r="S19" s="50">
        <v>1</v>
      </c>
      <c r="T19" s="38">
        <v>1</v>
      </c>
      <c r="U19" s="48">
        <v>1</v>
      </c>
      <c r="V19" s="50"/>
      <c r="W19" s="16"/>
      <c r="X19" s="38"/>
      <c r="Y19" s="32">
        <v>1</v>
      </c>
      <c r="Z19" s="50">
        <v>1</v>
      </c>
      <c r="AA19" s="17">
        <v>1</v>
      </c>
      <c r="AB19" s="24"/>
      <c r="AC19" s="50"/>
      <c r="AD19" s="17">
        <v>1</v>
      </c>
      <c r="AE19" s="24"/>
      <c r="AF19" s="50">
        <v>1</v>
      </c>
      <c r="AG19" s="50">
        <v>1</v>
      </c>
      <c r="AH19" s="50">
        <v>1</v>
      </c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6</v>
      </c>
      <c r="C20" s="24">
        <v>1</v>
      </c>
      <c r="D20" s="16"/>
      <c r="E20" s="24"/>
      <c r="F20" s="39">
        <v>1</v>
      </c>
      <c r="G20" s="32">
        <v>1</v>
      </c>
      <c r="H20" s="38">
        <v>1</v>
      </c>
      <c r="I20" s="32">
        <v>1</v>
      </c>
      <c r="J20" s="39">
        <v>1</v>
      </c>
      <c r="K20" s="32">
        <v>1</v>
      </c>
      <c r="L20" s="39">
        <v>1</v>
      </c>
      <c r="M20" s="32">
        <v>1</v>
      </c>
      <c r="N20" s="16">
        <v>1</v>
      </c>
      <c r="O20" s="42"/>
      <c r="P20" s="48"/>
      <c r="Q20" s="38"/>
      <c r="R20" s="48"/>
      <c r="S20" s="50"/>
      <c r="T20" s="38">
        <v>1</v>
      </c>
      <c r="U20" s="48">
        <v>1</v>
      </c>
      <c r="V20" s="50">
        <v>1</v>
      </c>
      <c r="W20" s="16"/>
      <c r="X20" s="38"/>
      <c r="Y20" s="32"/>
      <c r="Z20" s="50"/>
      <c r="AA20" s="17">
        <v>1</v>
      </c>
      <c r="AB20" s="24"/>
      <c r="AC20" s="50"/>
      <c r="AD20" s="17">
        <v>1</v>
      </c>
      <c r="AE20" s="24"/>
      <c r="AF20" s="50"/>
      <c r="AG20" s="50">
        <v>1</v>
      </c>
      <c r="AH20" s="50">
        <v>1</v>
      </c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7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>
        <v>1</v>
      </c>
      <c r="P21" s="48">
        <v>1</v>
      </c>
      <c r="Q21" s="38">
        <v>1</v>
      </c>
      <c r="R21" s="48">
        <v>1</v>
      </c>
      <c r="S21" s="50"/>
      <c r="T21" s="38"/>
      <c r="U21" s="48"/>
      <c r="V21" s="50"/>
      <c r="W21" s="16"/>
      <c r="X21" s="38"/>
      <c r="Y21" s="32"/>
      <c r="Z21" s="50">
        <v>1</v>
      </c>
      <c r="AA21" s="17"/>
      <c r="AB21" s="24"/>
      <c r="AC21" s="50">
        <v>1</v>
      </c>
      <c r="AD21" s="17">
        <v>1</v>
      </c>
      <c r="AE21" s="24"/>
      <c r="AF21" s="50">
        <v>1</v>
      </c>
      <c r="AG21" s="50">
        <v>1</v>
      </c>
      <c r="AH21" s="50"/>
      <c r="AI21" s="53"/>
      <c r="AJ21" s="24"/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8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>
        <v>1</v>
      </c>
      <c r="R22" s="48">
        <v>1</v>
      </c>
      <c r="S22" s="50">
        <v>1</v>
      </c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>
        <v>1</v>
      </c>
      <c r="AD22" s="17">
        <v>1</v>
      </c>
      <c r="AE22" s="24"/>
      <c r="AF22" s="50">
        <v>1</v>
      </c>
      <c r="AG22" s="50"/>
      <c r="AH22" s="50"/>
      <c r="AI22" s="53"/>
      <c r="AJ22" s="24"/>
      <c r="AK22" s="50">
        <v>1</v>
      </c>
      <c r="AL22" s="16">
        <v>1</v>
      </c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10</v>
      </c>
      <c r="C23" s="24">
        <v>1</v>
      </c>
      <c r="D23" s="16"/>
      <c r="E23" s="24">
        <v>1</v>
      </c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>
        <v>1</v>
      </c>
      <c r="S23" s="50">
        <v>1</v>
      </c>
      <c r="T23" s="38"/>
      <c r="U23" s="48"/>
      <c r="V23" s="50"/>
      <c r="W23" s="16"/>
      <c r="X23" s="38">
        <v>1</v>
      </c>
      <c r="Y23" s="32">
        <v>1</v>
      </c>
      <c r="Z23" s="50">
        <v>1</v>
      </c>
      <c r="AA23" s="17"/>
      <c r="AB23" s="24"/>
      <c r="AC23" s="50"/>
      <c r="AD23" s="17">
        <v>1</v>
      </c>
      <c r="AE23" s="24"/>
      <c r="AF23" s="50">
        <v>1</v>
      </c>
      <c r="AG23" s="50">
        <v>1</v>
      </c>
      <c r="AH23" s="50"/>
      <c r="AI23" s="53"/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9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>
        <v>1</v>
      </c>
      <c r="R24" s="48">
        <v>1</v>
      </c>
      <c r="S24" s="50"/>
      <c r="T24" s="38"/>
      <c r="U24" s="48"/>
      <c r="V24" s="50"/>
      <c r="W24" s="16"/>
      <c r="X24" s="38"/>
      <c r="Y24" s="32">
        <v>1</v>
      </c>
      <c r="Z24" s="50">
        <v>1</v>
      </c>
      <c r="AA24" s="17"/>
      <c r="AB24" s="24"/>
      <c r="AC24" s="50"/>
      <c r="AD24" s="17">
        <v>1</v>
      </c>
      <c r="AE24" s="24"/>
      <c r="AF24" s="50">
        <v>1</v>
      </c>
      <c r="AG24" s="50"/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11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>
        <v>1</v>
      </c>
      <c r="J25" s="39">
        <v>1</v>
      </c>
      <c r="K25" s="32">
        <v>1</v>
      </c>
      <c r="L25" s="39"/>
      <c r="M25" s="32">
        <v>1</v>
      </c>
      <c r="N25" s="16">
        <v>1</v>
      </c>
      <c r="O25" s="42"/>
      <c r="P25" s="48"/>
      <c r="Q25" s="38"/>
      <c r="R25" s="48">
        <v>1</v>
      </c>
      <c r="S25" s="50">
        <v>1</v>
      </c>
      <c r="T25" s="38"/>
      <c r="U25" s="48"/>
      <c r="V25" s="50"/>
      <c r="W25" s="16"/>
      <c r="X25" s="38"/>
      <c r="Y25" s="32">
        <v>1</v>
      </c>
      <c r="Z25" s="50">
        <v>1</v>
      </c>
      <c r="AA25" s="17"/>
      <c r="AB25" s="24"/>
      <c r="AC25" s="50"/>
      <c r="AD25" s="17">
        <v>1</v>
      </c>
      <c r="AE25" s="24"/>
      <c r="AF25" s="50">
        <v>1</v>
      </c>
      <c r="AG25" s="50"/>
      <c r="AH25" s="50"/>
      <c r="AI25" s="53"/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12</v>
      </c>
      <c r="C26" s="24">
        <v>1</v>
      </c>
      <c r="D26" s="16"/>
      <c r="E26" s="24"/>
      <c r="F26" s="39">
        <v>1</v>
      </c>
      <c r="G26" s="32">
        <v>1</v>
      </c>
      <c r="H26" s="38">
        <v>1</v>
      </c>
      <c r="I26" s="32">
        <v>1</v>
      </c>
      <c r="J26" s="39">
        <v>1</v>
      </c>
      <c r="K26" s="32">
        <v>1</v>
      </c>
      <c r="L26" s="39"/>
      <c r="M26" s="32">
        <v>1</v>
      </c>
      <c r="N26" s="16">
        <v>1</v>
      </c>
      <c r="O26" s="42"/>
      <c r="P26" s="48"/>
      <c r="Q26" s="38">
        <v>1</v>
      </c>
      <c r="R26" s="48">
        <v>1</v>
      </c>
      <c r="S26" s="50"/>
      <c r="T26" s="38"/>
      <c r="U26" s="48"/>
      <c r="V26" s="50"/>
      <c r="W26" s="16"/>
      <c r="X26" s="38"/>
      <c r="Y26" s="32">
        <v>1</v>
      </c>
      <c r="Z26" s="50">
        <v>1</v>
      </c>
      <c r="AA26" s="17"/>
      <c r="AB26" s="24"/>
      <c r="AC26" s="50">
        <v>1</v>
      </c>
      <c r="AD26" s="17">
        <v>1</v>
      </c>
      <c r="AE26" s="24"/>
      <c r="AF26" s="50">
        <v>1</v>
      </c>
      <c r="AG26" s="50"/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13</v>
      </c>
      <c r="C27" s="24">
        <v>1</v>
      </c>
      <c r="D27" s="16"/>
      <c r="E27" s="24">
        <v>1</v>
      </c>
      <c r="F27" s="39">
        <v>1</v>
      </c>
      <c r="G27" s="32">
        <v>1</v>
      </c>
      <c r="H27" s="38">
        <v>1</v>
      </c>
      <c r="I27" s="32">
        <v>1</v>
      </c>
      <c r="J27" s="39">
        <v>1</v>
      </c>
      <c r="K27" s="32">
        <v>1</v>
      </c>
      <c r="L27" s="39">
        <v>1</v>
      </c>
      <c r="M27" s="32">
        <v>1</v>
      </c>
      <c r="N27" s="16">
        <v>1</v>
      </c>
      <c r="O27" s="42">
        <v>1</v>
      </c>
      <c r="P27" s="48">
        <v>1</v>
      </c>
      <c r="Q27" s="38">
        <v>1</v>
      </c>
      <c r="R27" s="48">
        <v>1</v>
      </c>
      <c r="S27" s="50">
        <v>1</v>
      </c>
      <c r="T27" s="38"/>
      <c r="U27" s="48"/>
      <c r="V27" s="50"/>
      <c r="W27" s="16"/>
      <c r="X27" s="38"/>
      <c r="Y27" s="32">
        <v>1</v>
      </c>
      <c r="Z27" s="50">
        <v>1</v>
      </c>
      <c r="AA27" s="17"/>
      <c r="AB27" s="24"/>
      <c r="AC27" s="50"/>
      <c r="AD27" s="17">
        <v>1</v>
      </c>
      <c r="AE27" s="24"/>
      <c r="AF27" s="50">
        <v>1</v>
      </c>
      <c r="AG27" s="50"/>
      <c r="AH27" s="50"/>
      <c r="AI27" s="53"/>
      <c r="AJ27" s="24">
        <v>1</v>
      </c>
      <c r="AK27" s="50">
        <v>1</v>
      </c>
      <c r="AL27" s="16"/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14</v>
      </c>
      <c r="C28" s="24">
        <v>1</v>
      </c>
      <c r="D28" s="16"/>
      <c r="E28" s="24"/>
      <c r="F28" s="39">
        <v>1</v>
      </c>
      <c r="G28" s="32">
        <v>1</v>
      </c>
      <c r="H28" s="38">
        <v>1</v>
      </c>
      <c r="I28" s="32">
        <v>1</v>
      </c>
      <c r="J28" s="39">
        <v>1</v>
      </c>
      <c r="K28" s="32">
        <v>1</v>
      </c>
      <c r="L28" s="39"/>
      <c r="M28" s="32"/>
      <c r="N28" s="16"/>
      <c r="O28" s="42"/>
      <c r="P28" s="48"/>
      <c r="Q28" s="38">
        <v>1</v>
      </c>
      <c r="R28" s="48">
        <v>1</v>
      </c>
      <c r="S28" s="50">
        <v>1</v>
      </c>
      <c r="T28" s="38"/>
      <c r="U28" s="48"/>
      <c r="V28" s="50"/>
      <c r="W28" s="16"/>
      <c r="X28" s="38"/>
      <c r="Y28" s="32"/>
      <c r="Z28" s="50">
        <v>1</v>
      </c>
      <c r="AA28" s="17"/>
      <c r="AB28" s="24"/>
      <c r="AC28" s="50">
        <v>1</v>
      </c>
      <c r="AD28" s="17">
        <v>1</v>
      </c>
      <c r="AE28" s="24"/>
      <c r="AF28" s="50"/>
      <c r="AG28" s="50"/>
      <c r="AH28" s="50"/>
      <c r="AI28" s="53">
        <v>1</v>
      </c>
      <c r="AJ28" s="24"/>
      <c r="AK28" s="50">
        <v>1</v>
      </c>
      <c r="AL28" s="16">
        <v>1</v>
      </c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23</v>
      </c>
      <c r="B29" s="31" t="s">
        <v>15</v>
      </c>
      <c r="C29" s="24">
        <v>1</v>
      </c>
      <c r="D29" s="16"/>
      <c r="E29" s="24">
        <v>1</v>
      </c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>
        <v>1</v>
      </c>
      <c r="S29" s="50">
        <v>1</v>
      </c>
      <c r="T29" s="38">
        <v>1</v>
      </c>
      <c r="U29" s="48">
        <v>1</v>
      </c>
      <c r="V29" s="50"/>
      <c r="W29" s="16"/>
      <c r="X29" s="38"/>
      <c r="Y29" s="32"/>
      <c r="Z29" s="50">
        <v>1</v>
      </c>
      <c r="AA29" s="17"/>
      <c r="AB29" s="24"/>
      <c r="AC29" s="50"/>
      <c r="AD29" s="17">
        <v>1</v>
      </c>
      <c r="AE29" s="24"/>
      <c r="AF29" s="50">
        <v>1</v>
      </c>
      <c r="AG29" s="50">
        <v>1</v>
      </c>
      <c r="AH29" s="50"/>
      <c r="AI29" s="53"/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">
      <c r="A30" s="58">
        <f t="shared" si="0"/>
        <v>24</v>
      </c>
      <c r="B30" s="31" t="s">
        <v>16</v>
      </c>
      <c r="C30" s="24">
        <v>1</v>
      </c>
      <c r="D30" s="16"/>
      <c r="E30" s="24"/>
      <c r="F30" s="39">
        <v>1</v>
      </c>
      <c r="G30" s="32">
        <v>1</v>
      </c>
      <c r="H30" s="38">
        <v>1</v>
      </c>
      <c r="I30" s="32"/>
      <c r="J30" s="39">
        <v>1</v>
      </c>
      <c r="K30" s="32"/>
      <c r="L30" s="39">
        <v>1</v>
      </c>
      <c r="M30" s="32">
        <v>1</v>
      </c>
      <c r="N30" s="16">
        <v>1</v>
      </c>
      <c r="O30" s="42"/>
      <c r="P30" s="48"/>
      <c r="Q30" s="38"/>
      <c r="R30" s="48"/>
      <c r="S30" s="50"/>
      <c r="T30" s="38"/>
      <c r="U30" s="48"/>
      <c r="V30" s="50"/>
      <c r="W30" s="16">
        <v>1</v>
      </c>
      <c r="X30" s="38"/>
      <c r="Y30" s="32"/>
      <c r="Z30" s="50">
        <v>1</v>
      </c>
      <c r="AA30" s="17">
        <v>1</v>
      </c>
      <c r="AB30" s="24"/>
      <c r="AC30" s="50"/>
      <c r="AD30" s="17">
        <v>1</v>
      </c>
      <c r="AE30" s="24"/>
      <c r="AF30" s="50"/>
      <c r="AG30" s="50">
        <v>1</v>
      </c>
      <c r="AH30" s="50"/>
      <c r="AI30" s="53"/>
      <c r="AJ30" s="24"/>
      <c r="AK30" s="50">
        <v>1</v>
      </c>
      <c r="AL30" s="16"/>
      <c r="AM30" s="1"/>
      <c r="AN30" s="21" t="str">
        <f t="shared" si="1"/>
        <v>Finished</v>
      </c>
      <c r="AO30" s="18">
        <f t="shared" si="10"/>
        <v>24</v>
      </c>
      <c r="AP30" s="18" t="str">
        <f t="shared" si="11"/>
        <v>OK</v>
      </c>
      <c r="AQ30" s="18" t="str">
        <f t="shared" si="12"/>
        <v>OK</v>
      </c>
      <c r="AR30" s="18" t="str">
        <f t="shared" si="5"/>
        <v>OK</v>
      </c>
      <c r="AS30" s="18" t="str">
        <f t="shared" si="13"/>
        <v>OK</v>
      </c>
      <c r="AT30" s="18" t="str">
        <f t="shared" si="14"/>
        <v>OK</v>
      </c>
      <c r="AU30" s="18" t="str">
        <f t="shared" si="15"/>
        <v>OK</v>
      </c>
      <c r="AV30" s="22" t="str">
        <f t="shared" si="8"/>
        <v>OK</v>
      </c>
      <c r="AW30" s="23" t="str">
        <f t="shared" si="16"/>
        <v>OK</v>
      </c>
    </row>
    <row r="31" spans="1:49" ht="15">
      <c r="A31" s="58">
        <f t="shared" si="0"/>
        <v>25</v>
      </c>
      <c r="B31" s="31" t="s">
        <v>17</v>
      </c>
      <c r="C31" s="24">
        <v>1</v>
      </c>
      <c r="D31" s="16"/>
      <c r="E31" s="24"/>
      <c r="F31" s="39">
        <v>1</v>
      </c>
      <c r="G31" s="32">
        <v>1</v>
      </c>
      <c r="H31" s="38">
        <v>1</v>
      </c>
      <c r="I31" s="32"/>
      <c r="J31" s="39">
        <v>1</v>
      </c>
      <c r="K31" s="32"/>
      <c r="L31" s="39">
        <v>1</v>
      </c>
      <c r="M31" s="32">
        <v>1</v>
      </c>
      <c r="N31" s="16">
        <v>1</v>
      </c>
      <c r="O31" s="42"/>
      <c r="P31" s="48"/>
      <c r="Q31" s="38"/>
      <c r="R31" s="48"/>
      <c r="S31" s="50"/>
      <c r="T31" s="38">
        <v>1</v>
      </c>
      <c r="U31" s="48">
        <v>1</v>
      </c>
      <c r="V31" s="50">
        <v>1</v>
      </c>
      <c r="W31" s="16"/>
      <c r="X31" s="38"/>
      <c r="Y31" s="32"/>
      <c r="Z31" s="50">
        <v>1</v>
      </c>
      <c r="AA31" s="17"/>
      <c r="AB31" s="24"/>
      <c r="AC31" s="50"/>
      <c r="AD31" s="17">
        <v>1</v>
      </c>
      <c r="AE31" s="24"/>
      <c r="AF31" s="50"/>
      <c r="AG31" s="50"/>
      <c r="AH31" s="50"/>
      <c r="AI31" s="53">
        <v>1</v>
      </c>
      <c r="AJ31" s="24"/>
      <c r="AK31" s="50">
        <v>1</v>
      </c>
      <c r="AL31" s="16"/>
      <c r="AM31" s="1"/>
      <c r="AN31" s="21" t="str">
        <f t="shared" si="1"/>
        <v>Finished</v>
      </c>
      <c r="AO31" s="18">
        <f t="shared" si="10"/>
        <v>25</v>
      </c>
      <c r="AP31" s="18" t="str">
        <f t="shared" si="11"/>
        <v>OK</v>
      </c>
      <c r="AQ31" s="18" t="str">
        <f t="shared" si="12"/>
        <v>OK</v>
      </c>
      <c r="AR31" s="18" t="str">
        <f t="shared" si="5"/>
        <v>OK</v>
      </c>
      <c r="AS31" s="18" t="str">
        <f t="shared" si="13"/>
        <v>OK</v>
      </c>
      <c r="AT31" s="18" t="str">
        <f t="shared" si="14"/>
        <v>OK</v>
      </c>
      <c r="AU31" s="18" t="str">
        <f t="shared" si="15"/>
        <v>OK</v>
      </c>
      <c r="AV31" s="22" t="str">
        <f t="shared" si="8"/>
        <v>OK</v>
      </c>
      <c r="AW31" s="23" t="str">
        <f t="shared" si="16"/>
        <v>OK</v>
      </c>
    </row>
    <row r="32" spans="1:49" ht="15">
      <c r="A32" s="58">
        <f t="shared" si="0"/>
        <v>26</v>
      </c>
      <c r="B32" s="31" t="s">
        <v>18</v>
      </c>
      <c r="C32" s="24">
        <v>1</v>
      </c>
      <c r="D32" s="16"/>
      <c r="E32" s="24">
        <v>1</v>
      </c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>
        <v>1</v>
      </c>
      <c r="U32" s="48">
        <v>1</v>
      </c>
      <c r="V32" s="50"/>
      <c r="W32" s="16"/>
      <c r="X32" s="38"/>
      <c r="Y32" s="32"/>
      <c r="Z32" s="50">
        <v>1</v>
      </c>
      <c r="AA32" s="17"/>
      <c r="AB32" s="24"/>
      <c r="AC32" s="50"/>
      <c r="AD32" s="17">
        <v>1</v>
      </c>
      <c r="AE32" s="24"/>
      <c r="AF32" s="50">
        <v>1</v>
      </c>
      <c r="AG32" s="50">
        <v>1</v>
      </c>
      <c r="AH32" s="50"/>
      <c r="AI32" s="53"/>
      <c r="AJ32" s="24"/>
      <c r="AK32" s="50">
        <v>1</v>
      </c>
      <c r="AL32" s="16"/>
      <c r="AM32" s="1"/>
      <c r="AN32" s="21" t="str">
        <f t="shared" si="1"/>
        <v>Finished</v>
      </c>
      <c r="AO32" s="18">
        <f t="shared" si="10"/>
        <v>26</v>
      </c>
      <c r="AP32" s="18" t="str">
        <f t="shared" si="11"/>
        <v>OK</v>
      </c>
      <c r="AQ32" s="18" t="str">
        <f t="shared" si="12"/>
        <v>OK</v>
      </c>
      <c r="AR32" s="18" t="str">
        <f t="shared" si="5"/>
        <v>OK</v>
      </c>
      <c r="AS32" s="18" t="str">
        <f t="shared" si="13"/>
        <v>OK</v>
      </c>
      <c r="AT32" s="18" t="str">
        <f t="shared" si="14"/>
        <v>OK</v>
      </c>
      <c r="AU32" s="18" t="str">
        <f t="shared" si="15"/>
        <v>OK</v>
      </c>
      <c r="AV32" s="22" t="str">
        <f t="shared" si="8"/>
        <v>OK</v>
      </c>
      <c r="AW32" s="23" t="str">
        <f t="shared" si="16"/>
        <v>OK</v>
      </c>
    </row>
    <row r="33" spans="1:49" ht="15">
      <c r="A33" s="58">
        <f t="shared" si="0"/>
        <v>27</v>
      </c>
      <c r="B33" s="31" t="s">
        <v>118</v>
      </c>
      <c r="C33" s="24">
        <v>1</v>
      </c>
      <c r="D33" s="16"/>
      <c r="E33" s="24"/>
      <c r="F33" s="39">
        <v>1</v>
      </c>
      <c r="G33" s="32">
        <v>1</v>
      </c>
      <c r="H33" s="38">
        <v>1</v>
      </c>
      <c r="I33" s="32">
        <v>1</v>
      </c>
      <c r="J33" s="39"/>
      <c r="K33" s="32"/>
      <c r="L33" s="39">
        <v>1</v>
      </c>
      <c r="M33" s="32">
        <v>1</v>
      </c>
      <c r="N33" s="16">
        <v>1</v>
      </c>
      <c r="O33" s="42"/>
      <c r="P33" s="48"/>
      <c r="Q33" s="38"/>
      <c r="R33" s="48"/>
      <c r="S33" s="50">
        <v>1</v>
      </c>
      <c r="T33" s="38">
        <v>1</v>
      </c>
      <c r="U33" s="48">
        <v>1</v>
      </c>
      <c r="V33" s="50"/>
      <c r="W33" s="16"/>
      <c r="X33" s="38"/>
      <c r="Y33" s="32"/>
      <c r="Z33" s="50"/>
      <c r="AA33" s="17">
        <v>1</v>
      </c>
      <c r="AB33" s="24">
        <v>1</v>
      </c>
      <c r="AC33" s="50">
        <v>1</v>
      </c>
      <c r="AD33" s="17"/>
      <c r="AE33" s="24"/>
      <c r="AF33" s="50"/>
      <c r="AG33" s="50">
        <v>1</v>
      </c>
      <c r="AH33" s="50">
        <v>1</v>
      </c>
      <c r="AI33" s="53"/>
      <c r="AJ33" s="24"/>
      <c r="AK33" s="50">
        <v>1</v>
      </c>
      <c r="AL33" s="16">
        <v>1</v>
      </c>
      <c r="AM33" s="1"/>
      <c r="AN33" s="21" t="str">
        <f t="shared" si="1"/>
        <v>Finished</v>
      </c>
      <c r="AO33" s="18">
        <f t="shared" si="10"/>
        <v>27</v>
      </c>
      <c r="AP33" s="18" t="str">
        <f t="shared" si="11"/>
        <v>OK</v>
      </c>
      <c r="AQ33" s="18" t="str">
        <f t="shared" si="12"/>
        <v>OK</v>
      </c>
      <c r="AR33" s="18" t="str">
        <f t="shared" si="5"/>
        <v>OK</v>
      </c>
      <c r="AS33" s="18" t="str">
        <f t="shared" si="13"/>
        <v>OK</v>
      </c>
      <c r="AT33" s="18" t="str">
        <f t="shared" si="14"/>
        <v>OK</v>
      </c>
      <c r="AU33" s="18" t="str">
        <f t="shared" si="15"/>
        <v>OK</v>
      </c>
      <c r="AV33" s="22" t="str">
        <f t="shared" si="8"/>
        <v>OK</v>
      </c>
      <c r="AW33" s="23" t="str">
        <f t="shared" si="16"/>
        <v>OK</v>
      </c>
    </row>
    <row r="34" spans="1:49" ht="15">
      <c r="A34" s="58">
        <f t="shared" si="0"/>
        <v>28</v>
      </c>
      <c r="B34" s="31" t="s">
        <v>119</v>
      </c>
      <c r="C34" s="24">
        <v>1</v>
      </c>
      <c r="D34" s="16"/>
      <c r="E34" s="24">
        <v>1</v>
      </c>
      <c r="F34" s="39">
        <v>1</v>
      </c>
      <c r="G34" s="32">
        <v>1</v>
      </c>
      <c r="H34" s="38">
        <v>1</v>
      </c>
      <c r="I34" s="32">
        <v>1</v>
      </c>
      <c r="J34" s="39">
        <v>1</v>
      </c>
      <c r="K34" s="32">
        <v>1</v>
      </c>
      <c r="L34" s="39">
        <v>1</v>
      </c>
      <c r="M34" s="32">
        <v>1</v>
      </c>
      <c r="N34" s="16">
        <v>1</v>
      </c>
      <c r="O34" s="42"/>
      <c r="P34" s="48"/>
      <c r="Q34" s="38"/>
      <c r="R34" s="48">
        <v>1</v>
      </c>
      <c r="S34" s="50">
        <v>1</v>
      </c>
      <c r="T34" s="38">
        <v>1</v>
      </c>
      <c r="U34" s="48">
        <v>1</v>
      </c>
      <c r="V34" s="50">
        <v>1</v>
      </c>
      <c r="W34" s="16">
        <v>1</v>
      </c>
      <c r="X34" s="38"/>
      <c r="Y34" s="32"/>
      <c r="Z34" s="50">
        <v>1</v>
      </c>
      <c r="AA34" s="17">
        <v>1</v>
      </c>
      <c r="AB34" s="24"/>
      <c r="AC34" s="50"/>
      <c r="AD34" s="17">
        <v>1</v>
      </c>
      <c r="AE34" s="24"/>
      <c r="AF34" s="50">
        <v>1</v>
      </c>
      <c r="AG34" s="50">
        <v>1</v>
      </c>
      <c r="AH34" s="50">
        <v>1</v>
      </c>
      <c r="AI34" s="53">
        <v>1</v>
      </c>
      <c r="AJ34" s="24"/>
      <c r="AK34" s="50">
        <v>1</v>
      </c>
      <c r="AL34" s="16"/>
      <c r="AM34" s="1"/>
      <c r="AN34" s="21" t="str">
        <f t="shared" si="1"/>
        <v>Finished</v>
      </c>
      <c r="AO34" s="18">
        <f t="shared" si="10"/>
        <v>28</v>
      </c>
      <c r="AP34" s="18" t="str">
        <f t="shared" si="11"/>
        <v>OK</v>
      </c>
      <c r="AQ34" s="18" t="str">
        <f t="shared" si="12"/>
        <v>OK</v>
      </c>
      <c r="AR34" s="18" t="str">
        <f t="shared" si="5"/>
        <v>OK</v>
      </c>
      <c r="AS34" s="18" t="str">
        <f t="shared" si="13"/>
        <v>OK</v>
      </c>
      <c r="AT34" s="18" t="str">
        <f t="shared" si="14"/>
        <v>OK</v>
      </c>
      <c r="AU34" s="18" t="str">
        <f t="shared" si="15"/>
        <v>OK</v>
      </c>
      <c r="AV34" s="22" t="str">
        <f t="shared" si="8"/>
        <v>OK</v>
      </c>
      <c r="AW34" s="23" t="str">
        <f t="shared" si="16"/>
        <v>OK</v>
      </c>
    </row>
    <row r="35" spans="1:49" ht="15">
      <c r="A35" s="58">
        <f t="shared" si="0"/>
        <v>29</v>
      </c>
      <c r="B35" s="31" t="s">
        <v>120</v>
      </c>
      <c r="C35" s="24">
        <v>1</v>
      </c>
      <c r="D35" s="16"/>
      <c r="E35" s="24"/>
      <c r="F35" s="39">
        <v>1</v>
      </c>
      <c r="G35" s="32">
        <v>1</v>
      </c>
      <c r="H35" s="38">
        <v>1</v>
      </c>
      <c r="I35" s="32">
        <v>1</v>
      </c>
      <c r="J35" s="39">
        <v>1</v>
      </c>
      <c r="K35" s="32">
        <v>1</v>
      </c>
      <c r="L35" s="39">
        <v>1</v>
      </c>
      <c r="M35" s="32">
        <v>1</v>
      </c>
      <c r="N35" s="16">
        <v>1</v>
      </c>
      <c r="O35" s="42"/>
      <c r="P35" s="48"/>
      <c r="Q35" s="38"/>
      <c r="R35" s="48">
        <v>1</v>
      </c>
      <c r="S35" s="50">
        <v>1</v>
      </c>
      <c r="T35" s="38">
        <v>1</v>
      </c>
      <c r="U35" s="48">
        <v>1</v>
      </c>
      <c r="V35" s="50">
        <v>1</v>
      </c>
      <c r="W35" s="16">
        <v>1</v>
      </c>
      <c r="X35" s="38"/>
      <c r="Y35" s="32">
        <v>1</v>
      </c>
      <c r="Z35" s="50">
        <v>1</v>
      </c>
      <c r="AA35" s="17">
        <v>1</v>
      </c>
      <c r="AB35" s="24"/>
      <c r="AC35" s="50"/>
      <c r="AD35" s="17">
        <v>1</v>
      </c>
      <c r="AE35" s="24"/>
      <c r="AF35" s="50">
        <v>1</v>
      </c>
      <c r="AG35" s="50">
        <v>1</v>
      </c>
      <c r="AH35" s="50"/>
      <c r="AI35" s="53"/>
      <c r="AJ35" s="24"/>
      <c r="AK35" s="50">
        <v>1</v>
      </c>
      <c r="AL35" s="16"/>
      <c r="AM35" s="1"/>
      <c r="AN35" s="21" t="str">
        <f t="shared" si="1"/>
        <v>Finished</v>
      </c>
      <c r="AO35" s="18">
        <f t="shared" si="10"/>
        <v>29</v>
      </c>
      <c r="AP35" s="18" t="str">
        <f t="shared" si="11"/>
        <v>OK</v>
      </c>
      <c r="AQ35" s="18" t="str">
        <f t="shared" si="12"/>
        <v>OK</v>
      </c>
      <c r="AR35" s="18" t="str">
        <f t="shared" si="5"/>
        <v>OK</v>
      </c>
      <c r="AS35" s="18" t="str">
        <f t="shared" si="13"/>
        <v>OK</v>
      </c>
      <c r="AT35" s="18" t="str">
        <f t="shared" si="14"/>
        <v>OK</v>
      </c>
      <c r="AU35" s="18" t="str">
        <f t="shared" si="15"/>
        <v>OK</v>
      </c>
      <c r="AV35" s="22" t="str">
        <f t="shared" si="8"/>
        <v>OK</v>
      </c>
      <c r="AW35" s="23" t="str">
        <f t="shared" si="16"/>
        <v>OK</v>
      </c>
    </row>
    <row r="36" spans="1:49" ht="15">
      <c r="A36" s="58">
        <f t="shared" si="0"/>
        <v>30</v>
      </c>
      <c r="B36" s="31" t="s">
        <v>121</v>
      </c>
      <c r="C36" s="24">
        <v>1</v>
      </c>
      <c r="D36" s="16"/>
      <c r="E36" s="24"/>
      <c r="F36" s="39">
        <v>1</v>
      </c>
      <c r="G36" s="32">
        <v>1</v>
      </c>
      <c r="H36" s="38">
        <v>1</v>
      </c>
      <c r="I36" s="32">
        <v>1</v>
      </c>
      <c r="J36" s="39">
        <v>1</v>
      </c>
      <c r="K36" s="32">
        <v>1</v>
      </c>
      <c r="L36" s="39"/>
      <c r="M36" s="32"/>
      <c r="N36" s="16"/>
      <c r="O36" s="42"/>
      <c r="P36" s="48"/>
      <c r="Q36" s="38"/>
      <c r="R36" s="48"/>
      <c r="S36" s="50">
        <v>1</v>
      </c>
      <c r="T36" s="38">
        <v>1</v>
      </c>
      <c r="U36" s="48">
        <v>1</v>
      </c>
      <c r="V36" s="50"/>
      <c r="W36" s="16"/>
      <c r="X36" s="38"/>
      <c r="Y36" s="32"/>
      <c r="Z36" s="50">
        <v>1</v>
      </c>
      <c r="AA36" s="17"/>
      <c r="AB36" s="24"/>
      <c r="AC36" s="50"/>
      <c r="AD36" s="17">
        <v>1</v>
      </c>
      <c r="AE36" s="24"/>
      <c r="AF36" s="50">
        <v>1</v>
      </c>
      <c r="AG36" s="50">
        <v>1</v>
      </c>
      <c r="AH36" s="50"/>
      <c r="AI36" s="53"/>
      <c r="AJ36" s="24"/>
      <c r="AK36" s="50">
        <v>1</v>
      </c>
      <c r="AL36" s="16"/>
      <c r="AM36" s="1"/>
      <c r="AN36" s="21" t="str">
        <f t="shared" si="1"/>
        <v>Finished</v>
      </c>
      <c r="AO36" s="18">
        <f t="shared" si="10"/>
        <v>30</v>
      </c>
      <c r="AP36" s="18" t="str">
        <f t="shared" si="11"/>
        <v>OK</v>
      </c>
      <c r="AQ36" s="18" t="str">
        <f t="shared" si="12"/>
        <v>OK</v>
      </c>
      <c r="AR36" s="18" t="str">
        <f t="shared" si="5"/>
        <v>OK</v>
      </c>
      <c r="AS36" s="18" t="str">
        <f t="shared" si="13"/>
        <v>OK</v>
      </c>
      <c r="AT36" s="18" t="str">
        <f t="shared" si="14"/>
        <v>OK</v>
      </c>
      <c r="AU36" s="18" t="str">
        <f t="shared" si="15"/>
        <v>OK</v>
      </c>
      <c r="AV36" s="22" t="str">
        <f t="shared" si="8"/>
        <v>OK</v>
      </c>
      <c r="AW36" s="23" t="str">
        <f t="shared" si="16"/>
        <v>OK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117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1184" yWindow="547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workbookViewId="0">
      <selection activeCell="J12" sqref="J12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103</v>
      </c>
      <c r="B1" s="61" t="s">
        <v>99</v>
      </c>
      <c r="C1" s="61"/>
      <c r="D1" s="62" t="s">
        <v>100</v>
      </c>
      <c r="E1" s="63" t="s">
        <v>101</v>
      </c>
      <c r="F1" s="62" t="s">
        <v>102</v>
      </c>
      <c r="G1" s="60" t="s">
        <v>105</v>
      </c>
      <c r="H1" s="60" t="s">
        <v>113</v>
      </c>
      <c r="I1" s="64" t="s">
        <v>104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</v>
      </c>
      <c r="B3" s="160" t="str" ph="1">
        <f>Scoresheet!B3</f>
        <v>Hollyford Valley</v>
      </c>
      <c r="C3" s="161"/>
      <c r="D3" s="162" t="str" ph="1">
        <f>Scoresheet!C3</f>
        <v>-44.720967°</v>
      </c>
      <c r="E3" s="163" t="str" ph="1">
        <f>Scoresheet!E3</f>
        <v>168.128868°</v>
      </c>
      <c r="F3" s="162" t="str" ph="1">
        <f>Scoresheet!G3</f>
        <v>126 m</v>
      </c>
      <c r="G3" s="164" ph="1">
        <f>Scoresheet!I3</f>
        <v>39846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107</v>
      </c>
      <c r="D5" s="86" t="s">
        <v>114</v>
      </c>
    </row>
    <row r="6" spans="1:82" ht="15" customHeight="1">
      <c r="C6" s="87" t="s">
        <v>106</v>
      </c>
      <c r="D6" s="88" t="s">
        <v>56</v>
      </c>
      <c r="E6" s="89" t="s">
        <v>57</v>
      </c>
      <c r="F6" s="89" t="s">
        <v>58</v>
      </c>
      <c r="G6" s="89" t="s">
        <v>59</v>
      </c>
      <c r="H6" s="89" t="s">
        <v>60</v>
      </c>
      <c r="I6" s="89" t="s">
        <v>61</v>
      </c>
      <c r="J6" s="89" t="s">
        <v>62</v>
      </c>
      <c r="K6" s="90" t="s">
        <v>63</v>
      </c>
      <c r="L6" s="90" t="s">
        <v>64</v>
      </c>
      <c r="M6" s="90" t="s">
        <v>65</v>
      </c>
      <c r="N6" s="90" t="s">
        <v>66</v>
      </c>
      <c r="O6" s="90" t="s">
        <v>67</v>
      </c>
      <c r="P6" s="90" t="s">
        <v>68</v>
      </c>
      <c r="Q6" s="90" t="s">
        <v>69</v>
      </c>
      <c r="R6" s="90" t="s">
        <v>70</v>
      </c>
      <c r="S6" s="90" t="s">
        <v>71</v>
      </c>
      <c r="T6" s="91" t="s">
        <v>72</v>
      </c>
      <c r="U6" s="91" t="s">
        <v>73</v>
      </c>
      <c r="V6" s="91" t="s">
        <v>74</v>
      </c>
      <c r="W6" s="91" t="s">
        <v>75</v>
      </c>
      <c r="X6" s="92" t="s">
        <v>76</v>
      </c>
      <c r="Y6" s="92" t="s">
        <v>77</v>
      </c>
      <c r="Z6" s="92" t="s">
        <v>78</v>
      </c>
      <c r="AA6" s="93" t="s">
        <v>79</v>
      </c>
      <c r="AB6" s="93" t="s">
        <v>80</v>
      </c>
      <c r="AC6" s="93" t="s">
        <v>81</v>
      </c>
      <c r="AD6" s="93" t="s">
        <v>82</v>
      </c>
      <c r="AE6" s="93" t="s">
        <v>83</v>
      </c>
      <c r="AF6" s="94" t="s">
        <v>84</v>
      </c>
      <c r="AG6" s="94" t="s">
        <v>85</v>
      </c>
      <c r="AH6" s="94" t="s">
        <v>86</v>
      </c>
      <c r="AI6" s="95"/>
      <c r="AJ6" s="95"/>
      <c r="AK6" s="95"/>
      <c r="AL6" s="95"/>
      <c r="AM6" s="95"/>
      <c r="AN6" s="95"/>
      <c r="AQ6" s="66" t="s">
        <v>87</v>
      </c>
      <c r="AR6" s="96" t="s">
        <v>56</v>
      </c>
      <c r="AS6" s="97" t="s">
        <v>57</v>
      </c>
      <c r="AT6" s="97" t="s">
        <v>58</v>
      </c>
      <c r="AU6" s="97" t="s">
        <v>59</v>
      </c>
      <c r="AV6" s="97" t="s">
        <v>60</v>
      </c>
      <c r="AW6" s="97" t="s">
        <v>61</v>
      </c>
      <c r="AX6" s="97" t="s">
        <v>62</v>
      </c>
      <c r="AY6" s="98" t="s">
        <v>63</v>
      </c>
      <c r="AZ6" s="98" t="s">
        <v>64</v>
      </c>
      <c r="BA6" s="98" t="s">
        <v>65</v>
      </c>
      <c r="BB6" s="98" t="s">
        <v>66</v>
      </c>
      <c r="BC6" s="98" t="s">
        <v>67</v>
      </c>
      <c r="BD6" s="98" t="s">
        <v>68</v>
      </c>
      <c r="BE6" s="98" t="s">
        <v>69</v>
      </c>
      <c r="BF6" s="98" t="s">
        <v>70</v>
      </c>
      <c r="BG6" s="98" t="s">
        <v>71</v>
      </c>
      <c r="BH6" s="99" t="s">
        <v>72</v>
      </c>
      <c r="BI6" s="99" t="s">
        <v>73</v>
      </c>
      <c r="BJ6" s="99" t="s">
        <v>74</v>
      </c>
      <c r="BK6" s="99" t="s">
        <v>75</v>
      </c>
      <c r="BL6" s="100" t="s">
        <v>76</v>
      </c>
      <c r="BM6" s="100" t="s">
        <v>77</v>
      </c>
      <c r="BN6" s="100" t="s">
        <v>78</v>
      </c>
      <c r="BO6" s="101" t="s">
        <v>79</v>
      </c>
      <c r="BP6" s="101" t="s">
        <v>80</v>
      </c>
      <c r="BQ6" s="101" t="s">
        <v>81</v>
      </c>
      <c r="BR6" s="101" t="s">
        <v>82</v>
      </c>
      <c r="BS6" s="101" t="s">
        <v>83</v>
      </c>
      <c r="BT6" s="95" t="s">
        <v>84</v>
      </c>
      <c r="BU6" s="95" t="s">
        <v>85</v>
      </c>
      <c r="BV6" s="95" t="s">
        <v>86</v>
      </c>
      <c r="BX6" s="102" t="s">
        <v>108</v>
      </c>
      <c r="BY6" s="103" t="s">
        <v>88</v>
      </c>
      <c r="BZ6" s="104" t="s">
        <v>89</v>
      </c>
      <c r="CA6" s="105" t="s">
        <v>90</v>
      </c>
      <c r="CB6" s="106" t="s">
        <v>91</v>
      </c>
      <c r="CC6" s="107" t="s">
        <v>92</v>
      </c>
      <c r="CD6" s="108" t="s">
        <v>93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0.5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1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0.2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0.2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0.2</v>
      </c>
      <c r="T7" s="66">
        <f>Scoresheet!X7</f>
        <v>0</v>
      </c>
      <c r="U7" s="66">
        <f>IF((Scoresheet!$Y7+Scoresheet!$Z7+Scoresheet!$AA7)=0,0,FLOOR(Scoresheet!Y7/(Scoresheet!$Y7+Scoresheet!$Z7+Scoresheet!$AA7),0.01))</f>
        <v>0.33</v>
      </c>
      <c r="V7" s="66">
        <f>IF((Scoresheet!$Y7+Scoresheet!$Z7+Scoresheet!$AA7)=0,0,FLOOR(Scoresheet!Z7/(Scoresheet!$Y7+Scoresheet!$Z7+Scoresheet!$AA7),0.01))</f>
        <v>0.33</v>
      </c>
      <c r="W7" s="110">
        <f>IF((Scoresheet!$Y7+Scoresheet!$Z7+Scoresheet!$AA7)=0,0,FLOOR(Scoresheet!AA7/(Scoresheet!$Y7+Scoresheet!$Z7+Scoresheet!$AA7),0.01))</f>
        <v>0.33</v>
      </c>
      <c r="X7" s="66">
        <f>IF((Scoresheet!$AB7+Scoresheet!$AC7+Scoresheet!$AD7)=0,0,FLOOR(Scoresheet!AB7/(Scoresheet!$AB7+Scoresheet!$AC7+Scoresheet!$AD7),0.01))</f>
        <v>0.5</v>
      </c>
      <c r="Y7" s="66">
        <f>IF((Scoresheet!$AB7+Scoresheet!$AC7+Scoresheet!$AD7)=0,0,FLOOR(Scoresheet!AC7/(Scoresheet!$AB7+Scoresheet!$AC7+Scoresheet!$AD7),0.01))</f>
        <v>0.5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1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0.5</v>
      </c>
      <c r="AH7" s="110">
        <f>IF((Scoresheet!$AJ7+Scoresheet!$AK7+Scoresheet!$AL7)=0,0,FLOOR(Scoresheet!AL7/(Scoresheet!$AJ7+Scoresheet!$AK7+Scoresheet!$AL7),0.01))</f>
        <v>0.5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1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1</v>
      </c>
      <c r="BJ7" s="66">
        <f t="shared" si="3"/>
        <v>1</v>
      </c>
      <c r="BK7" s="66">
        <f t="shared" si="3"/>
        <v>1</v>
      </c>
      <c r="BL7" s="66">
        <f t="shared" si="3"/>
        <v>1</v>
      </c>
      <c r="BM7" s="66">
        <f t="shared" si="3"/>
        <v>1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1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Carpodetus serratus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0.5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0.5</v>
      </c>
      <c r="I8" s="66">
        <f>IF(Scoresheet!L8=0,0,Scoresheet!L8/(Scoresheet!K8+Scoresheet!L8)*(IF(Result!E8=0,1,Result!E8)))</f>
        <v>0.5</v>
      </c>
      <c r="J8" s="109">
        <f>IF(Scoresheet!M8=0,0,Scoresheet!M8/(Scoresheet!M8+Scoresheet!N8))</f>
        <v>0.5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0.33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0.33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0.33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0.5</v>
      </c>
      <c r="V8" s="66">
        <f>IF((Scoresheet!$Y8+Scoresheet!$Z8+Scoresheet!$AA8)=0,0,FLOOR(Scoresheet!Z8/(Scoresheet!$Y8+Scoresheet!$Z8+Scoresheet!$AA8),0.01))</f>
        <v>0.5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0.5</v>
      </c>
      <c r="Z8" s="115">
        <f>IF((Scoresheet!$AB8+Scoresheet!$AC8+Scoresheet!$AD8)=0,0,FLOOR(Scoresheet!AD8/(Scoresheet!$AB8+Scoresheet!$AC8+Scoresheet!$AD8),0.01))</f>
        <v>0.5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0.5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0.5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0</v>
      </c>
      <c r="AT8" s="66">
        <f t="shared" ref="AT8:AT71" si="14">IF(F8&gt;0,1,0)</f>
        <v>1</v>
      </c>
      <c r="AU8" s="66">
        <f t="shared" ref="AU8:AU71" si="15">IF(G8&gt;0,1,0)</f>
        <v>0</v>
      </c>
      <c r="AV8" s="66">
        <f t="shared" ref="AV8:AV71" si="16">IF(H8&gt;0,1,0)</f>
        <v>1</v>
      </c>
      <c r="AW8" s="66">
        <f t="shared" ref="AW8:AW71" si="17">IF(I8&gt;0,1,0)</f>
        <v>1</v>
      </c>
      <c r="AX8" s="66">
        <f t="shared" ref="AX8:AX71" si="18">IF(J8&gt;0,1,0)</f>
        <v>1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1</v>
      </c>
      <c r="BC8" s="66">
        <f t="shared" ref="BC8:BC71" si="23">IF(O8&gt;0,1,0)</f>
        <v>1</v>
      </c>
      <c r="BD8" s="66">
        <f t="shared" ref="BD8:BD71" si="24">IF(P8&gt;0,1,0)</f>
        <v>1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1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1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Clematis paniculata</v>
      </c>
      <c r="C9" s="66">
        <f>IF(Scoresheet!C9=0,0,Scoresheet!C9/(Scoresheet!C9+Scoresheet!D9))</f>
        <v>0</v>
      </c>
      <c r="D9" s="109">
        <f>IF(Scoresheet!D9=0,0,Scoresheet!D9/(Scoresheet!C9+Scoresheet!D9))</f>
        <v>1</v>
      </c>
      <c r="E9" s="66">
        <f>IF(Scoresheet!E9=0,0,Scoresheet!E9/(Scoresheet!E9+Scoresheet!F9))</f>
        <v>0.5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0.5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0.5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0.5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1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0.5</v>
      </c>
      <c r="Y9" s="66">
        <f>IF((Scoresheet!$AB9+Scoresheet!$AC9+Scoresheet!$AD9)=0,0,FLOOR(Scoresheet!AC9/(Scoresheet!$AB9+Scoresheet!$AC9+Scoresheet!$AD9),0.01))</f>
        <v>0.5</v>
      </c>
      <c r="Z9" s="115">
        <f>IF((Scoresheet!$AB9+Scoresheet!$AC9+Scoresheet!$AD9)=0,0,FLOOR(Scoresheet!AD9/(Scoresheet!$AB9+Scoresheet!$AC9+Scoresheet!$AD9),0.01))</f>
        <v>0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1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1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1</v>
      </c>
      <c r="BD9" s="66">
        <f t="shared" si="24"/>
        <v>1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1</v>
      </c>
      <c r="BK9" s="66">
        <f t="shared" si="31"/>
        <v>0</v>
      </c>
      <c r="BL9" s="66">
        <f t="shared" si="32"/>
        <v>1</v>
      </c>
      <c r="BM9" s="66">
        <f t="shared" si="33"/>
        <v>1</v>
      </c>
      <c r="BN9" s="66">
        <f t="shared" si="34"/>
        <v>0</v>
      </c>
      <c r="BO9" s="66">
        <f t="shared" si="35"/>
        <v>0</v>
      </c>
      <c r="BP9" s="66">
        <f t="shared" si="36"/>
        <v>1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foetidissima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0.33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0.33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0.33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1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0.5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0.5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1</v>
      </c>
      <c r="BB10" s="66">
        <f t="shared" si="22"/>
        <v>1</v>
      </c>
      <c r="BC10" s="66">
        <f t="shared" si="23"/>
        <v>1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1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1</v>
      </c>
      <c r="BQ10" s="66">
        <f t="shared" si="37"/>
        <v>1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lucida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0.25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0.25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0.25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0.25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0.5</v>
      </c>
      <c r="W11" s="109">
        <f>IF((Scoresheet!$Y11+Scoresheet!$Z11+Scoresheet!$AA11)=0,0,FLOOR(Scoresheet!AA11/(Scoresheet!$Y11+Scoresheet!$Z11+Scoresheet!$AA11),0.01))</f>
        <v>0.5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1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1</v>
      </c>
      <c r="BD11" s="66">
        <f t="shared" si="24"/>
        <v>1</v>
      </c>
      <c r="BE11" s="66">
        <f t="shared" si="25"/>
        <v>1</v>
      </c>
      <c r="BF11" s="66">
        <f t="shared" si="26"/>
        <v>1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1</v>
      </c>
      <c r="BK11" s="66">
        <f t="shared" si="31"/>
        <v>1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1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parviflora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0.25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0.25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0.25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0.25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0.5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1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1</v>
      </c>
      <c r="AZ12" s="66">
        <f t="shared" si="20"/>
        <v>1</v>
      </c>
      <c r="BA12" s="66">
        <f t="shared" si="21"/>
        <v>1</v>
      </c>
      <c r="BB12" s="66">
        <f t="shared" si="22"/>
        <v>1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1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0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propinqua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0.33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0.33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1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0.33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0.33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0.33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1</v>
      </c>
      <c r="AZ13" s="66">
        <f t="shared" si="20"/>
        <v>1</v>
      </c>
      <c r="BA13" s="66">
        <f t="shared" si="21"/>
        <v>1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1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1</v>
      </c>
      <c r="BR13" s="66">
        <f t="shared" si="38"/>
        <v>1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Coprosma rotundifolia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0.25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0.25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0.25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0.25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0.5</v>
      </c>
      <c r="W14" s="109">
        <f>IF((Scoresheet!$Y14+Scoresheet!$Z14+Scoresheet!$AA14)=0,0,FLOOR(Scoresheet!AA14/(Scoresheet!$Y14+Scoresheet!$Z14+Scoresheet!$AA14),0.01))</f>
        <v>0.5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0.5</v>
      </c>
      <c r="Z14" s="115">
        <f>IF((Scoresheet!$AB14+Scoresheet!$AC14+Scoresheet!$AD14)=0,0,FLOOR(Scoresheet!AD14/(Scoresheet!$AB14+Scoresheet!$AC14+Scoresheet!$AD14),0.01))</f>
        <v>0.5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1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1</v>
      </c>
      <c r="BA14" s="66">
        <f t="shared" si="21"/>
        <v>1</v>
      </c>
      <c r="BB14" s="66">
        <f t="shared" si="22"/>
        <v>1</v>
      </c>
      <c r="BC14" s="66">
        <f t="shared" si="23"/>
        <v>1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0</v>
      </c>
      <c r="BJ14" s="66">
        <f t="shared" si="30"/>
        <v>1</v>
      </c>
      <c r="BK14" s="66">
        <f t="shared" si="31"/>
        <v>1</v>
      </c>
      <c r="BL14" s="66">
        <f t="shared" si="32"/>
        <v>0</v>
      </c>
      <c r="BM14" s="66">
        <f t="shared" si="33"/>
        <v>1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Coriaria arborea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1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0.5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0.5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</v>
      </c>
      <c r="W15" s="109">
        <f>IF((Scoresheet!$Y15+Scoresheet!$Z15+Scoresheet!$AA15)=0,0,FLOOR(Scoresheet!AA15/(Scoresheet!$Y15+Scoresheet!$Z15+Scoresheet!$AA15),0.01))</f>
        <v>1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1</v>
      </c>
      <c r="Z15" s="115">
        <f>IF((Scoresheet!$AB15+Scoresheet!$AC15+Scoresheet!$AD15)=0,0,FLOOR(Scoresheet!AD15/(Scoresheet!$AB15+Scoresheet!$AC15+Scoresheet!$AD15),0.01))</f>
        <v>0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0.5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1</v>
      </c>
      <c r="BD15" s="66">
        <f t="shared" si="24"/>
        <v>1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0</v>
      </c>
      <c r="BK15" s="66">
        <f t="shared" si="31"/>
        <v>1</v>
      </c>
      <c r="BL15" s="66">
        <f t="shared" si="32"/>
        <v>0</v>
      </c>
      <c r="BM15" s="66">
        <f t="shared" si="33"/>
        <v>1</v>
      </c>
      <c r="BN15" s="66">
        <f t="shared" si="34"/>
        <v>0</v>
      </c>
      <c r="BO15" s="66">
        <f t="shared" si="35"/>
        <v>0</v>
      </c>
      <c r="BP15" s="66">
        <f t="shared" si="36"/>
        <v>1</v>
      </c>
      <c r="BQ15" s="66">
        <f t="shared" si="37"/>
        <v>1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Eleaocarpus hookerianus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0.5</v>
      </c>
      <c r="G16" s="66">
        <f>IF(Scoresheet!I16=0,0,Scoresheet!I16/(Scoresheet!I16+Scoresheet!J16)*(IF(Result!E16=0,1,Result!E16)))</f>
        <v>0.5</v>
      </c>
      <c r="H16" s="66">
        <f>IF(Scoresheet!K16=0,0,Scoresheet!K16/(Scoresheet!L16+Scoresheet!K16)*(IF(Result!E16=0,1,Result!E16)))</f>
        <v>0.5</v>
      </c>
      <c r="I16" s="66">
        <f>IF(Scoresheet!L16=0,0,Scoresheet!L16/(Scoresheet!K16+Scoresheet!L16)*(IF(Result!E16=0,1,Result!E16)))</f>
        <v>0.5</v>
      </c>
      <c r="J16" s="109">
        <f>IF(Scoresheet!M16=0,0,Scoresheet!M16/(Scoresheet!M16+Scoresheet!N16))</f>
        <v>0.5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0.5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0.5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0.5</v>
      </c>
      <c r="V16" s="66">
        <f>IF((Scoresheet!$Y16+Scoresheet!$Z16+Scoresheet!$AA16)=0,0,FLOOR(Scoresheet!Z16/(Scoresheet!$Y16+Scoresheet!$Z16+Scoresheet!$AA16),0.01))</f>
        <v>0.5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1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0.25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0.25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0.25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0.25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0.5</v>
      </c>
      <c r="AH16" s="109">
        <f>IF((Scoresheet!$AJ16+Scoresheet!$AK16+Scoresheet!$AL16)=0,0,FLOOR(Scoresheet!AL16/(Scoresheet!$AJ16+Scoresheet!$AK16+Scoresheet!$AL16),0.01))</f>
        <v>0.5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0</v>
      </c>
      <c r="AT16" s="66">
        <f t="shared" si="14"/>
        <v>1</v>
      </c>
      <c r="AU16" s="66">
        <f t="shared" si="15"/>
        <v>1</v>
      </c>
      <c r="AV16" s="66">
        <f t="shared" si="16"/>
        <v>1</v>
      </c>
      <c r="AW16" s="66">
        <f t="shared" si="17"/>
        <v>1</v>
      </c>
      <c r="AX16" s="66">
        <f t="shared" si="18"/>
        <v>1</v>
      </c>
      <c r="AY16" s="66">
        <f t="shared" si="19"/>
        <v>0</v>
      </c>
      <c r="AZ16" s="66">
        <f t="shared" si="20"/>
        <v>0</v>
      </c>
      <c r="BA16" s="66">
        <f t="shared" si="21"/>
        <v>1</v>
      </c>
      <c r="BB16" s="66">
        <f t="shared" si="22"/>
        <v>1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1</v>
      </c>
      <c r="BJ16" s="66">
        <f t="shared" si="30"/>
        <v>1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1</v>
      </c>
      <c r="BR16" s="66">
        <f t="shared" si="38"/>
        <v>1</v>
      </c>
      <c r="BS16" s="66">
        <f t="shared" si="39"/>
        <v>1</v>
      </c>
      <c r="BT16" s="66">
        <f t="shared" si="40"/>
        <v>0</v>
      </c>
      <c r="BU16" s="66">
        <f t="shared" si="41"/>
        <v>1</v>
      </c>
      <c r="BV16" s="66">
        <f t="shared" si="42"/>
        <v>1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Fuchsia excorticata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0.5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0.5</v>
      </c>
      <c r="I17" s="66">
        <f>IF(Scoresheet!L17=0,0,Scoresheet!L17/(Scoresheet!K17+Scoresheet!L17)*(IF(Result!E17=0,1,Result!E17)))</f>
        <v>0.5</v>
      </c>
      <c r="J17" s="109">
        <f>IF(Scoresheet!M17=0,0,Scoresheet!M17/(Scoresheet!M17+Scoresheet!N17))</f>
        <v>0.5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0.25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0.25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0.25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0.25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1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0.33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0.33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0.33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0</v>
      </c>
      <c r="AV17" s="66">
        <f t="shared" si="16"/>
        <v>1</v>
      </c>
      <c r="AW17" s="66">
        <f t="shared" si="17"/>
        <v>1</v>
      </c>
      <c r="AX17" s="66">
        <f t="shared" si="18"/>
        <v>1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1</v>
      </c>
      <c r="BC17" s="66">
        <f t="shared" si="23"/>
        <v>1</v>
      </c>
      <c r="BD17" s="66">
        <f t="shared" si="24"/>
        <v>1</v>
      </c>
      <c r="BE17" s="66">
        <f t="shared" si="25"/>
        <v>1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1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1</v>
      </c>
      <c r="BR17" s="66">
        <f t="shared" si="38"/>
        <v>1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Griselinia littoralis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0.33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0.33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0.33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0.5</v>
      </c>
      <c r="V18" s="66">
        <f>IF((Scoresheet!$Y18+Scoresheet!$Z18+Scoresheet!$AA18)=0,0,FLOOR(Scoresheet!Z18/(Scoresheet!$Y18+Scoresheet!$Z18+Scoresheet!$AA18),0.01))</f>
        <v>0.5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1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1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0</v>
      </c>
      <c r="BD18" s="66">
        <f t="shared" si="24"/>
        <v>1</v>
      </c>
      <c r="BE18" s="66">
        <f t="shared" si="25"/>
        <v>1</v>
      </c>
      <c r="BF18" s="66">
        <f t="shared" si="26"/>
        <v>1</v>
      </c>
      <c r="BG18" s="66">
        <f t="shared" si="27"/>
        <v>0</v>
      </c>
      <c r="BH18" s="66">
        <f t="shared" si="28"/>
        <v>0</v>
      </c>
      <c r="BI18" s="66">
        <f t="shared" si="29"/>
        <v>1</v>
      </c>
      <c r="BJ18" s="66">
        <f t="shared" si="30"/>
        <v>1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Hedycarya arborea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0</v>
      </c>
      <c r="F19" s="66">
        <f>IF(Scoresheet!G19=0,0,Scoresheet!G19/(Scoresheet!G19+Scoresheet!H19)*(IF(Result!E19=0,1,Result!E19)))</f>
        <v>0.5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1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0.33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0.33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0.33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0.33</v>
      </c>
      <c r="V19" s="66">
        <f>IF((Scoresheet!$Y19+Scoresheet!$Z19+Scoresheet!$AA19)=0,0,FLOOR(Scoresheet!Z19/(Scoresheet!$Y19+Scoresheet!$Z19+Scoresheet!$AA19),0.01))</f>
        <v>0.33</v>
      </c>
      <c r="W19" s="109">
        <f>IF((Scoresheet!$Y19+Scoresheet!$Z19+Scoresheet!$AA19)=0,0,FLOOR(Scoresheet!AA19/(Scoresheet!$Y19+Scoresheet!$Z19+Scoresheet!$AA19),0.01))</f>
        <v>0.33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1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0.33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0.33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0.33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0</v>
      </c>
      <c r="AT19" s="66">
        <f t="shared" si="14"/>
        <v>1</v>
      </c>
      <c r="AU19" s="66">
        <f t="shared" si="15"/>
        <v>0</v>
      </c>
      <c r="AV19" s="66">
        <f t="shared" si="16"/>
        <v>0</v>
      </c>
      <c r="AW19" s="66">
        <f t="shared" si="17"/>
        <v>1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1</v>
      </c>
      <c r="BD19" s="66">
        <f t="shared" si="24"/>
        <v>1</v>
      </c>
      <c r="BE19" s="66">
        <f t="shared" si="25"/>
        <v>1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1</v>
      </c>
      <c r="BJ19" s="66">
        <f t="shared" si="30"/>
        <v>1</v>
      </c>
      <c r="BK19" s="66">
        <f t="shared" si="31"/>
        <v>1</v>
      </c>
      <c r="BL19" s="66">
        <f t="shared" si="32"/>
        <v>0</v>
      </c>
      <c r="BM19" s="66">
        <f t="shared" si="33"/>
        <v>0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1</v>
      </c>
      <c r="BR19" s="66">
        <f t="shared" si="38"/>
        <v>1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Melicytus ramiflorus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0</v>
      </c>
      <c r="F20" s="66">
        <f>IF(Scoresheet!G20=0,0,Scoresheet!G20/(Scoresheet!G20+Scoresheet!H20)*(IF(Result!E20=0,1,Result!E20)))</f>
        <v>0.5</v>
      </c>
      <c r="G20" s="66">
        <f>IF(Scoresheet!I20=0,0,Scoresheet!I20/(Scoresheet!I20+Scoresheet!J20)*(IF(Result!E20=0,1,Result!E20)))</f>
        <v>0.5</v>
      </c>
      <c r="H20" s="66">
        <f>IF(Scoresheet!K20=0,0,Scoresheet!K20/(Scoresheet!L20+Scoresheet!K20)*(IF(Result!E20=0,1,Result!E20)))</f>
        <v>0.5</v>
      </c>
      <c r="I20" s="66">
        <f>IF(Scoresheet!L20=0,0,Scoresheet!L20/(Scoresheet!K20+Scoresheet!L20)*(IF(Result!E20=0,1,Result!E20)))</f>
        <v>0.5</v>
      </c>
      <c r="J20" s="109">
        <f>IF(Scoresheet!M20=0,0,Scoresheet!M20/(Scoresheet!M20+Scoresheet!N20))</f>
        <v>0.5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0.33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0.33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0.33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1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0.5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0.5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0</v>
      </c>
      <c r="AT20" s="66">
        <f t="shared" si="14"/>
        <v>1</v>
      </c>
      <c r="AU20" s="66">
        <f t="shared" si="15"/>
        <v>1</v>
      </c>
      <c r="AV20" s="66">
        <f t="shared" si="16"/>
        <v>1</v>
      </c>
      <c r="AW20" s="66">
        <f t="shared" si="17"/>
        <v>1</v>
      </c>
      <c r="AX20" s="66">
        <f t="shared" si="18"/>
        <v>1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0</v>
      </c>
      <c r="BC20" s="66">
        <f t="shared" si="23"/>
        <v>0</v>
      </c>
      <c r="BD20" s="66">
        <f t="shared" si="24"/>
        <v>1</v>
      </c>
      <c r="BE20" s="66">
        <f t="shared" si="25"/>
        <v>1</v>
      </c>
      <c r="BF20" s="66">
        <f t="shared" si="26"/>
        <v>1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0</v>
      </c>
      <c r="BK20" s="66">
        <f t="shared" si="31"/>
        <v>1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0</v>
      </c>
      <c r="BQ20" s="66">
        <f t="shared" si="37"/>
        <v>1</v>
      </c>
      <c r="BR20" s="66">
        <f t="shared" si="38"/>
        <v>1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Metrosideros diffusa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0.25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0.25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0.25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0.25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1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0.5</v>
      </c>
      <c r="Z21" s="115">
        <f>IF((Scoresheet!$AB21+Scoresheet!$AC21+Scoresheet!$AD21)=0,0,FLOOR(Scoresheet!AD21/(Scoresheet!$AB21+Scoresheet!$AC21+Scoresheet!$AD21),0.01))</f>
        <v>0.5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0.5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1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1</v>
      </c>
      <c r="AZ21" s="66">
        <f t="shared" si="20"/>
        <v>1</v>
      </c>
      <c r="BA21" s="66">
        <f t="shared" si="21"/>
        <v>1</v>
      </c>
      <c r="BB21" s="66">
        <f t="shared" si="22"/>
        <v>1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1</v>
      </c>
      <c r="BN21" s="66">
        <f t="shared" si="34"/>
        <v>1</v>
      </c>
      <c r="BO21" s="66">
        <f t="shared" si="35"/>
        <v>0</v>
      </c>
      <c r="BP21" s="66">
        <f t="shared" si="36"/>
        <v>1</v>
      </c>
      <c r="BQ21" s="66">
        <f t="shared" si="37"/>
        <v>1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Muehlenbeckia australis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0.33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0.33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0.33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0.5</v>
      </c>
      <c r="AH22" s="109">
        <f>IF((Scoresheet!$AJ22+Scoresheet!$AK22+Scoresheet!$AL22)=0,0,FLOOR(Scoresheet!AL22/(Scoresheet!$AJ22+Scoresheet!$AK22+Scoresheet!$AL22),0.01))</f>
        <v>0.5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1</v>
      </c>
      <c r="BB22" s="66">
        <f t="shared" si="22"/>
        <v>1</v>
      </c>
      <c r="BC22" s="66">
        <f t="shared" si="23"/>
        <v>1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1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Myrsine australis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1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0.5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0.5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1</v>
      </c>
      <c r="U23" s="66">
        <f>IF((Scoresheet!$Y23+Scoresheet!$Z23+Scoresheet!$AA23)=0,0,FLOOR(Scoresheet!Y23/(Scoresheet!$Y23+Scoresheet!$Z23+Scoresheet!$AA23),0.01))</f>
        <v>0.5</v>
      </c>
      <c r="V23" s="66">
        <f>IF((Scoresheet!$Y23+Scoresheet!$Z23+Scoresheet!$AA23)=0,0,FLOOR(Scoresheet!Z23/(Scoresheet!$Y23+Scoresheet!$Z23+Scoresheet!$AA23),0.01))</f>
        <v>0.5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1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0.5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0.5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1</v>
      </c>
      <c r="BC23" s="66">
        <f t="shared" si="23"/>
        <v>1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1</v>
      </c>
      <c r="BI23" s="66">
        <f t="shared" si="29"/>
        <v>1</v>
      </c>
      <c r="BJ23" s="66">
        <f t="shared" si="30"/>
        <v>1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1</v>
      </c>
      <c r="BO23" s="66">
        <f t="shared" si="35"/>
        <v>0</v>
      </c>
      <c r="BP23" s="66">
        <f t="shared" si="36"/>
        <v>1</v>
      </c>
      <c r="BQ23" s="66">
        <f t="shared" si="37"/>
        <v>1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Neomyrtus pedunculata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0.5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0.5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0.5</v>
      </c>
      <c r="V24" s="66">
        <f>IF((Scoresheet!$Y24+Scoresheet!$Z24+Scoresheet!$AA24)=0,0,FLOOR(Scoresheet!Z24/(Scoresheet!$Y24+Scoresheet!$Z24+Scoresheet!$AA24),0.01))</f>
        <v>0.5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1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1</v>
      </c>
      <c r="BB24" s="66">
        <f t="shared" si="22"/>
        <v>1</v>
      </c>
      <c r="BC24" s="66">
        <f t="shared" si="23"/>
        <v>0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1</v>
      </c>
      <c r="BJ24" s="66">
        <f t="shared" si="30"/>
        <v>1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0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Nothofagus fusca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0.5</v>
      </c>
      <c r="H25" s="66">
        <f>IF(Scoresheet!K25=0,0,Scoresheet!K25/(Scoresheet!L25+Scoresheet!K25)*(IF(Result!E25=0,1,Result!E25)))</f>
        <v>1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0.5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0.5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0.5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0.5</v>
      </c>
      <c r="V25" s="66">
        <f>IF((Scoresheet!$Y25+Scoresheet!$Z25+Scoresheet!$AA25)=0,0,FLOOR(Scoresheet!Z25/(Scoresheet!$Y25+Scoresheet!$Z25+Scoresheet!$AA25),0.01))</f>
        <v>0.5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1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1</v>
      </c>
      <c r="AV25" s="66">
        <f t="shared" si="16"/>
        <v>1</v>
      </c>
      <c r="AW25" s="66">
        <f t="shared" si="17"/>
        <v>0</v>
      </c>
      <c r="AX25" s="66">
        <f t="shared" si="18"/>
        <v>1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1</v>
      </c>
      <c r="BC25" s="66">
        <f t="shared" si="23"/>
        <v>1</v>
      </c>
      <c r="BD25" s="66">
        <f t="shared" si="24"/>
        <v>0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1</v>
      </c>
      <c r="BJ25" s="66">
        <f t="shared" si="30"/>
        <v>1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1</v>
      </c>
      <c r="BQ25" s="66">
        <f t="shared" si="37"/>
        <v>0</v>
      </c>
      <c r="BR25" s="66">
        <f t="shared" si="38"/>
        <v>0</v>
      </c>
      <c r="BS25" s="66">
        <f t="shared" si="39"/>
        <v>0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Nothofagus menziesii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0.5</v>
      </c>
      <c r="G26" s="66">
        <f>IF(Scoresheet!I26=0,0,Scoresheet!I26/(Scoresheet!I26+Scoresheet!J26)*(IF(Result!E26=0,1,Result!E26)))</f>
        <v>0.5</v>
      </c>
      <c r="H26" s="66">
        <f>IF(Scoresheet!K26=0,0,Scoresheet!K26/(Scoresheet!L26+Scoresheet!K26)*(IF(Result!E26=0,1,Result!E26)))</f>
        <v>1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0.5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0.5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0.5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0.5</v>
      </c>
      <c r="V26" s="66">
        <f>IF((Scoresheet!$Y26+Scoresheet!$Z26+Scoresheet!$AA26)=0,0,FLOOR(Scoresheet!Z26/(Scoresheet!$Y26+Scoresheet!$Z26+Scoresheet!$AA26),0.01))</f>
        <v>0.5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1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0</v>
      </c>
      <c r="AT26" s="66">
        <f t="shared" si="14"/>
        <v>1</v>
      </c>
      <c r="AU26" s="66">
        <f t="shared" si="15"/>
        <v>1</v>
      </c>
      <c r="AV26" s="66">
        <f t="shared" si="16"/>
        <v>1</v>
      </c>
      <c r="AW26" s="66">
        <f t="shared" si="17"/>
        <v>0</v>
      </c>
      <c r="AX26" s="66">
        <f t="shared" si="18"/>
        <v>1</v>
      </c>
      <c r="AY26" s="66">
        <f t="shared" si="19"/>
        <v>0</v>
      </c>
      <c r="AZ26" s="66">
        <f t="shared" si="20"/>
        <v>0</v>
      </c>
      <c r="BA26" s="66">
        <f t="shared" si="21"/>
        <v>1</v>
      </c>
      <c r="BB26" s="66">
        <f t="shared" si="22"/>
        <v>1</v>
      </c>
      <c r="BC26" s="66">
        <f t="shared" si="23"/>
        <v>0</v>
      </c>
      <c r="BD26" s="66">
        <f t="shared" si="24"/>
        <v>0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1</v>
      </c>
      <c r="BJ26" s="66">
        <f t="shared" si="30"/>
        <v>1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Pennantia corymbosa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0.5</v>
      </c>
      <c r="F27" s="66">
        <f>IF(Scoresheet!G27=0,0,Scoresheet!G27/(Scoresheet!G27+Scoresheet!H27)*(IF(Result!E27=0,1,Result!E27)))</f>
        <v>0.25</v>
      </c>
      <c r="G27" s="66">
        <f>IF(Scoresheet!I27=0,0,Scoresheet!I27/(Scoresheet!I27+Scoresheet!J27)*(IF(Result!E27=0,1,Result!E27)))</f>
        <v>0.25</v>
      </c>
      <c r="H27" s="66">
        <f>IF(Scoresheet!K27=0,0,Scoresheet!K27/(Scoresheet!L27+Scoresheet!K27)*(IF(Result!E27=0,1,Result!E27)))</f>
        <v>0.25</v>
      </c>
      <c r="I27" s="66">
        <f>IF(Scoresheet!L27=0,0,Scoresheet!L27/(Scoresheet!K27+Scoresheet!L27)*(IF(Result!E27=0,1,Result!E27)))</f>
        <v>0.25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0.2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0.2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0.2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0.2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0.2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0.5</v>
      </c>
      <c r="V27" s="66">
        <f>IF((Scoresheet!$Y27+Scoresheet!$Z27+Scoresheet!$AA27)=0,0,FLOOR(Scoresheet!Z27/(Scoresheet!$Y27+Scoresheet!$Z27+Scoresheet!$AA27),0.01))</f>
        <v>0.5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1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1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0.5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1</v>
      </c>
      <c r="AT27" s="66">
        <f t="shared" si="14"/>
        <v>1</v>
      </c>
      <c r="AU27" s="66">
        <f t="shared" si="15"/>
        <v>1</v>
      </c>
      <c r="AV27" s="66">
        <f t="shared" si="16"/>
        <v>1</v>
      </c>
      <c r="AW27" s="66">
        <f t="shared" si="17"/>
        <v>1</v>
      </c>
      <c r="AX27" s="66">
        <f t="shared" si="18"/>
        <v>1</v>
      </c>
      <c r="AY27" s="66">
        <f t="shared" si="19"/>
        <v>1</v>
      </c>
      <c r="AZ27" s="66">
        <f t="shared" si="20"/>
        <v>1</v>
      </c>
      <c r="BA27" s="66">
        <f t="shared" si="21"/>
        <v>1</v>
      </c>
      <c r="BB27" s="66">
        <f t="shared" si="22"/>
        <v>1</v>
      </c>
      <c r="BC27" s="66">
        <f t="shared" si="23"/>
        <v>1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1</v>
      </c>
      <c r="BJ27" s="66">
        <f t="shared" si="30"/>
        <v>1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1</v>
      </c>
      <c r="BO27" s="66">
        <f t="shared" si="35"/>
        <v>0</v>
      </c>
      <c r="BP27" s="66">
        <f t="shared" si="36"/>
        <v>1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1</v>
      </c>
      <c r="BU27" s="66">
        <f t="shared" si="41"/>
        <v>1</v>
      </c>
      <c r="BV27" s="66">
        <f t="shared" si="42"/>
        <v>0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Parsonsia heterophylla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0.5</v>
      </c>
      <c r="G28" s="66">
        <f>IF(Scoresheet!I28=0,0,Scoresheet!I28/(Scoresheet!I28+Scoresheet!J28)*(IF(Result!E28=0,1,Result!E28)))</f>
        <v>0.5</v>
      </c>
      <c r="H28" s="66">
        <f>IF(Scoresheet!K28=0,0,Scoresheet!K28/(Scoresheet!L28+Scoresheet!K28)*(IF(Result!E28=0,1,Result!E28)))</f>
        <v>1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0.33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0.33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0.33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1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0.5</v>
      </c>
      <c r="Z28" s="115">
        <f>IF((Scoresheet!$AB28+Scoresheet!$AC28+Scoresheet!$AD28)=0,0,FLOOR(Scoresheet!AD28/(Scoresheet!$AB28+Scoresheet!$AC28+Scoresheet!$AD28),0.01))</f>
        <v>0.5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1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0.5</v>
      </c>
      <c r="AH28" s="109">
        <f>IF((Scoresheet!$AJ28+Scoresheet!$AK28+Scoresheet!$AL28)=0,0,FLOOR(Scoresheet!AL28/(Scoresheet!$AJ28+Scoresheet!$AK28+Scoresheet!$AL28),0.01))</f>
        <v>0.5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0</v>
      </c>
      <c r="AT28" s="66">
        <f t="shared" si="14"/>
        <v>1</v>
      </c>
      <c r="AU28" s="66">
        <f t="shared" si="15"/>
        <v>1</v>
      </c>
      <c r="AV28" s="66">
        <f t="shared" si="16"/>
        <v>1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1</v>
      </c>
      <c r="BB28" s="66">
        <f t="shared" si="22"/>
        <v>1</v>
      </c>
      <c r="BC28" s="66">
        <f t="shared" si="23"/>
        <v>1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0</v>
      </c>
      <c r="BL28" s="66">
        <f t="shared" si="32"/>
        <v>0</v>
      </c>
      <c r="BM28" s="66">
        <f t="shared" si="33"/>
        <v>1</v>
      </c>
      <c r="BN28" s="66">
        <f t="shared" si="34"/>
        <v>1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1</v>
      </c>
      <c r="BT28" s="66">
        <f t="shared" si="40"/>
        <v>0</v>
      </c>
      <c r="BU28" s="66">
        <f t="shared" si="41"/>
        <v>1</v>
      </c>
      <c r="BV28" s="66">
        <f t="shared" si="42"/>
        <v>1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Pittosporum tenuifolium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1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0.25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0.25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0.25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0.25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1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1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0.5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0.5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1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1</v>
      </c>
      <c r="BC29" s="66">
        <f t="shared" si="23"/>
        <v>1</v>
      </c>
      <c r="BD29" s="66">
        <f t="shared" si="24"/>
        <v>1</v>
      </c>
      <c r="BE29" s="66">
        <f t="shared" si="25"/>
        <v>1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1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1</v>
      </c>
      <c r="BO29" s="66">
        <f t="shared" si="35"/>
        <v>0</v>
      </c>
      <c r="BP29" s="66">
        <f t="shared" si="36"/>
        <v>1</v>
      </c>
      <c r="BQ29" s="66">
        <f t="shared" si="37"/>
        <v>1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24</v>
      </c>
      <c r="B30" s="109" t="str">
        <f>Scoresheet!B30</f>
        <v>Pseudopanax colensoi</v>
      </c>
      <c r="C30" s="66">
        <f>IF(Scoresheet!C30=0,0,Scoresheet!C30/(Scoresheet!C30+Scoresheet!D30))</f>
        <v>1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0.5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1</v>
      </c>
      <c r="J30" s="109">
        <f>IF(Scoresheet!M30=0,0,Scoresheet!M30/(Scoresheet!M30+Scoresheet!N30))</f>
        <v>0.5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1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0.5</v>
      </c>
      <c r="W30" s="109">
        <f>IF((Scoresheet!$Y30+Scoresheet!$Z30+Scoresheet!$AA30)=0,0,FLOOR(Scoresheet!AA30/(Scoresheet!$Y30+Scoresheet!$Z30+Scoresheet!$AA30),0.01))</f>
        <v>0.5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1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1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1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1</v>
      </c>
      <c r="AR30" s="66">
        <f t="shared" si="12"/>
        <v>1</v>
      </c>
      <c r="AS30" s="66">
        <f t="shared" si="13"/>
        <v>0</v>
      </c>
      <c r="AT30" s="66">
        <f t="shared" si="14"/>
        <v>1</v>
      </c>
      <c r="AU30" s="66">
        <f t="shared" si="15"/>
        <v>0</v>
      </c>
      <c r="AV30" s="66">
        <f t="shared" si="16"/>
        <v>0</v>
      </c>
      <c r="AW30" s="66">
        <f t="shared" si="17"/>
        <v>1</v>
      </c>
      <c r="AX30" s="66">
        <f t="shared" si="18"/>
        <v>1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1</v>
      </c>
      <c r="BH30" s="66">
        <f t="shared" si="28"/>
        <v>0</v>
      </c>
      <c r="BI30" s="66">
        <f t="shared" si="29"/>
        <v>0</v>
      </c>
      <c r="BJ30" s="66">
        <f t="shared" si="30"/>
        <v>1</v>
      </c>
      <c r="BK30" s="66">
        <f t="shared" si="31"/>
        <v>1</v>
      </c>
      <c r="BL30" s="66">
        <f t="shared" si="32"/>
        <v>0</v>
      </c>
      <c r="BM30" s="66">
        <f t="shared" si="33"/>
        <v>0</v>
      </c>
      <c r="BN30" s="66">
        <f t="shared" si="34"/>
        <v>1</v>
      </c>
      <c r="BO30" s="66">
        <f t="shared" si="35"/>
        <v>0</v>
      </c>
      <c r="BP30" s="66">
        <f t="shared" si="36"/>
        <v>0</v>
      </c>
      <c r="BQ30" s="66">
        <f t="shared" si="37"/>
        <v>1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1</v>
      </c>
      <c r="BV30" s="66">
        <f t="shared" si="42"/>
        <v>0</v>
      </c>
      <c r="BX30" s="66">
        <f t="shared" si="43"/>
        <v>1</v>
      </c>
      <c r="BY30" s="66">
        <f t="shared" si="5"/>
        <v>1</v>
      </c>
      <c r="BZ30" s="66">
        <f t="shared" si="6"/>
        <v>1</v>
      </c>
      <c r="CA30" s="66">
        <f t="shared" si="7"/>
        <v>1</v>
      </c>
      <c r="CB30" s="66">
        <f t="shared" si="8"/>
        <v>1</v>
      </c>
      <c r="CC30" s="66">
        <f t="shared" si="9"/>
        <v>1</v>
      </c>
      <c r="CD30" s="66">
        <f t="shared" si="10"/>
        <v>1</v>
      </c>
    </row>
    <row r="31" spans="1:82">
      <c r="A31" s="96">
        <f t="shared" si="11"/>
        <v>25</v>
      </c>
      <c r="B31" s="109" t="str">
        <f>Scoresheet!B31</f>
        <v>Pseudopanax crassifolius</v>
      </c>
      <c r="C31" s="66">
        <f>IF(Scoresheet!C31=0,0,Scoresheet!C31/(Scoresheet!C31+Scoresheet!D31))</f>
        <v>1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0.5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1</v>
      </c>
      <c r="J31" s="109">
        <f>IF(Scoresheet!M31=0,0,Scoresheet!M31/(Scoresheet!M31+Scoresheet!N31))</f>
        <v>0.5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0.33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0.33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0.33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1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1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1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1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1</v>
      </c>
      <c r="AR31" s="66">
        <f t="shared" si="12"/>
        <v>1</v>
      </c>
      <c r="AS31" s="66">
        <f t="shared" si="13"/>
        <v>0</v>
      </c>
      <c r="AT31" s="66">
        <f t="shared" si="14"/>
        <v>1</v>
      </c>
      <c r="AU31" s="66">
        <f t="shared" si="15"/>
        <v>0</v>
      </c>
      <c r="AV31" s="66">
        <f t="shared" si="16"/>
        <v>0</v>
      </c>
      <c r="AW31" s="66">
        <f t="shared" si="17"/>
        <v>1</v>
      </c>
      <c r="AX31" s="66">
        <f t="shared" si="18"/>
        <v>1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1</v>
      </c>
      <c r="BE31" s="66">
        <f t="shared" si="25"/>
        <v>1</v>
      </c>
      <c r="BF31" s="66">
        <f t="shared" si="26"/>
        <v>1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1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1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1</v>
      </c>
      <c r="BT31" s="66">
        <f t="shared" si="40"/>
        <v>0</v>
      </c>
      <c r="BU31" s="66">
        <f t="shared" si="41"/>
        <v>1</v>
      </c>
      <c r="BV31" s="66">
        <f t="shared" si="42"/>
        <v>0</v>
      </c>
      <c r="BX31" s="66">
        <f t="shared" si="43"/>
        <v>1</v>
      </c>
      <c r="BY31" s="66">
        <f t="shared" si="5"/>
        <v>1</v>
      </c>
      <c r="BZ31" s="66">
        <f t="shared" si="6"/>
        <v>1</v>
      </c>
      <c r="CA31" s="66">
        <f t="shared" si="7"/>
        <v>1</v>
      </c>
      <c r="CB31" s="66">
        <f t="shared" si="8"/>
        <v>1</v>
      </c>
      <c r="CC31" s="66">
        <f t="shared" si="9"/>
        <v>1</v>
      </c>
      <c r="CD31" s="66">
        <f t="shared" si="10"/>
        <v>1</v>
      </c>
    </row>
    <row r="32" spans="1:82">
      <c r="A32" s="96">
        <f t="shared" si="11"/>
        <v>26</v>
      </c>
      <c r="B32" s="109" t="str">
        <f>Scoresheet!B32</f>
        <v>Pseudowintera colorata</v>
      </c>
      <c r="C32" s="66">
        <f>IF(Scoresheet!C32=0,0,Scoresheet!C32/(Scoresheet!C32+Scoresheet!D32))</f>
        <v>1</v>
      </c>
      <c r="D32" s="109">
        <f>IF(Scoresheet!D32=0,0,Scoresheet!D32/(Scoresheet!C32+Scoresheet!D32))</f>
        <v>0</v>
      </c>
      <c r="E32" s="66">
        <f>IF(Scoresheet!E32=0,0,Scoresheet!E32/(Scoresheet!E32+Scoresheet!F32))</f>
        <v>1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0.5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0.5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1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1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0.5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0.5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1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1</v>
      </c>
      <c r="AR32" s="66">
        <f t="shared" si="12"/>
        <v>1</v>
      </c>
      <c r="AS32" s="66">
        <f t="shared" si="13"/>
        <v>1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1</v>
      </c>
      <c r="BE32" s="66">
        <f t="shared" si="25"/>
        <v>1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1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1</v>
      </c>
      <c r="BO32" s="66">
        <f t="shared" si="35"/>
        <v>0</v>
      </c>
      <c r="BP32" s="66">
        <f t="shared" si="36"/>
        <v>1</v>
      </c>
      <c r="BQ32" s="66">
        <f t="shared" si="37"/>
        <v>1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1</v>
      </c>
      <c r="BV32" s="66">
        <f t="shared" si="42"/>
        <v>0</v>
      </c>
      <c r="BX32" s="66">
        <f t="shared" si="43"/>
        <v>1</v>
      </c>
      <c r="BY32" s="66">
        <f t="shared" si="5"/>
        <v>1</v>
      </c>
      <c r="BZ32" s="66">
        <f t="shared" si="6"/>
        <v>1</v>
      </c>
      <c r="CA32" s="66">
        <f t="shared" si="7"/>
        <v>1</v>
      </c>
      <c r="CB32" s="66">
        <f t="shared" si="8"/>
        <v>1</v>
      </c>
      <c r="CC32" s="66">
        <f t="shared" si="9"/>
        <v>1</v>
      </c>
      <c r="CD32" s="66">
        <f t="shared" si="10"/>
        <v>1</v>
      </c>
    </row>
    <row r="33" spans="1:82">
      <c r="A33" s="96">
        <f t="shared" si="11"/>
        <v>27</v>
      </c>
      <c r="B33" s="109" t="str">
        <f>Scoresheet!B33</f>
        <v>Rubus cissoides</v>
      </c>
      <c r="C33" s="66">
        <f>IF(Scoresheet!C33=0,0,Scoresheet!C33/(Scoresheet!C33+Scoresheet!D33))</f>
        <v>1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0.5</v>
      </c>
      <c r="G33" s="66">
        <f>IF(Scoresheet!I33=0,0,Scoresheet!I33/(Scoresheet!I33+Scoresheet!J33)*(IF(Result!E33=0,1,Result!E33)))</f>
        <v>1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1</v>
      </c>
      <c r="J33" s="109">
        <f>IF(Scoresheet!M33=0,0,Scoresheet!M33/(Scoresheet!M33+Scoresheet!N33))</f>
        <v>0.5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0.33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0.33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0.33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1</v>
      </c>
      <c r="X33" s="66">
        <f>IF((Scoresheet!$AB33+Scoresheet!$AC33+Scoresheet!$AD33)=0,0,FLOOR(Scoresheet!AB33/(Scoresheet!$AB33+Scoresheet!$AC33+Scoresheet!$AD33),0.01))</f>
        <v>0.5</v>
      </c>
      <c r="Y33" s="66">
        <f>IF((Scoresheet!$AB33+Scoresheet!$AC33+Scoresheet!$AD33)=0,0,FLOOR(Scoresheet!AC33/(Scoresheet!$AB33+Scoresheet!$AC33+Scoresheet!$AD33),0.01))</f>
        <v>0.5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0.5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0.5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0.5</v>
      </c>
      <c r="AH33" s="109">
        <f>IF((Scoresheet!$AJ33+Scoresheet!$AK33+Scoresheet!$AL33)=0,0,FLOOR(Scoresheet!AL33/(Scoresheet!$AJ33+Scoresheet!$AK33+Scoresheet!$AL33),0.01))</f>
        <v>0.5</v>
      </c>
      <c r="AI33" s="95"/>
      <c r="AJ33" s="95"/>
      <c r="AK33" s="95"/>
      <c r="AL33" s="95"/>
      <c r="AM33" s="95"/>
      <c r="AN33" s="95"/>
      <c r="AQ33" s="66">
        <f t="shared" si="0"/>
        <v>1</v>
      </c>
      <c r="AR33" s="66">
        <f t="shared" si="12"/>
        <v>1</v>
      </c>
      <c r="AS33" s="66">
        <f t="shared" si="13"/>
        <v>0</v>
      </c>
      <c r="AT33" s="66">
        <f t="shared" si="14"/>
        <v>1</v>
      </c>
      <c r="AU33" s="66">
        <f t="shared" si="15"/>
        <v>1</v>
      </c>
      <c r="AV33" s="66">
        <f t="shared" si="16"/>
        <v>0</v>
      </c>
      <c r="AW33" s="66">
        <f t="shared" si="17"/>
        <v>1</v>
      </c>
      <c r="AX33" s="66">
        <f t="shared" si="18"/>
        <v>1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1</v>
      </c>
      <c r="BD33" s="66">
        <f t="shared" si="24"/>
        <v>1</v>
      </c>
      <c r="BE33" s="66">
        <f t="shared" si="25"/>
        <v>1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1</v>
      </c>
      <c r="BL33" s="66">
        <f t="shared" si="32"/>
        <v>1</v>
      </c>
      <c r="BM33" s="66">
        <f t="shared" si="33"/>
        <v>1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1</v>
      </c>
      <c r="BR33" s="66">
        <f t="shared" si="38"/>
        <v>1</v>
      </c>
      <c r="BS33" s="66">
        <f t="shared" si="39"/>
        <v>0</v>
      </c>
      <c r="BT33" s="66">
        <f t="shared" si="40"/>
        <v>0</v>
      </c>
      <c r="BU33" s="66">
        <f t="shared" si="41"/>
        <v>1</v>
      </c>
      <c r="BV33" s="66">
        <f t="shared" si="42"/>
        <v>1</v>
      </c>
      <c r="BX33" s="66">
        <f t="shared" si="43"/>
        <v>1</v>
      </c>
      <c r="BY33" s="66">
        <f t="shared" si="5"/>
        <v>1</v>
      </c>
      <c r="BZ33" s="66">
        <f t="shared" si="6"/>
        <v>1</v>
      </c>
      <c r="CA33" s="66">
        <f t="shared" si="7"/>
        <v>1</v>
      </c>
      <c r="CB33" s="66">
        <f t="shared" si="8"/>
        <v>1</v>
      </c>
      <c r="CC33" s="66">
        <f t="shared" si="9"/>
        <v>1</v>
      </c>
      <c r="CD33" s="66">
        <f t="shared" si="10"/>
        <v>1</v>
      </c>
    </row>
    <row r="34" spans="1:82">
      <c r="A34" s="96">
        <f t="shared" si="11"/>
        <v>28</v>
      </c>
      <c r="B34" s="109" t="str">
        <f>Scoresheet!B34</f>
        <v>Raukaua edgerleyi</v>
      </c>
      <c r="C34" s="66">
        <f>IF(Scoresheet!C34=0,0,Scoresheet!C34/(Scoresheet!C34+Scoresheet!D34))</f>
        <v>1</v>
      </c>
      <c r="D34" s="109">
        <f>IF(Scoresheet!D34=0,0,Scoresheet!D34/(Scoresheet!C34+Scoresheet!D34))</f>
        <v>0</v>
      </c>
      <c r="E34" s="66">
        <f>IF(Scoresheet!E34=0,0,Scoresheet!E34/(Scoresheet!E34+Scoresheet!F34))</f>
        <v>0.5</v>
      </c>
      <c r="F34" s="66">
        <f>IF(Scoresheet!G34=0,0,Scoresheet!G34/(Scoresheet!G34+Scoresheet!H34)*(IF(Result!E34=0,1,Result!E34)))</f>
        <v>0.25</v>
      </c>
      <c r="G34" s="66">
        <f>IF(Scoresheet!I34=0,0,Scoresheet!I34/(Scoresheet!I34+Scoresheet!J34)*(IF(Result!E34=0,1,Result!E34)))</f>
        <v>0.25</v>
      </c>
      <c r="H34" s="66">
        <f>IF(Scoresheet!K34=0,0,Scoresheet!K34/(Scoresheet!L34+Scoresheet!K34)*(IF(Result!E34=0,1,Result!E34)))</f>
        <v>0.25</v>
      </c>
      <c r="I34" s="66">
        <f>IF(Scoresheet!L34=0,0,Scoresheet!L34/(Scoresheet!K34+Scoresheet!L34)*(IF(Result!E34=0,1,Result!E34)))</f>
        <v>0.25</v>
      </c>
      <c r="J34" s="109">
        <f>IF(Scoresheet!M34=0,0,Scoresheet!M34/(Scoresheet!M34+Scoresheet!N34))</f>
        <v>0.5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0.17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0.17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0.17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0.17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0.17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0.17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0.5</v>
      </c>
      <c r="W34" s="109">
        <f>IF((Scoresheet!$Y34+Scoresheet!$Z34+Scoresheet!$AA34)=0,0,FLOOR(Scoresheet!AA34/(Scoresheet!$Y34+Scoresheet!$Z34+Scoresheet!$AA34),0.01))</f>
        <v>0.5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1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0.25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0.25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0.25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0.25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1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1</v>
      </c>
      <c r="AR34" s="66">
        <f t="shared" si="12"/>
        <v>1</v>
      </c>
      <c r="AS34" s="66">
        <f t="shared" si="13"/>
        <v>1</v>
      </c>
      <c r="AT34" s="66">
        <f t="shared" si="14"/>
        <v>1</v>
      </c>
      <c r="AU34" s="66">
        <f t="shared" si="15"/>
        <v>1</v>
      </c>
      <c r="AV34" s="66">
        <f t="shared" si="16"/>
        <v>1</v>
      </c>
      <c r="AW34" s="66">
        <f t="shared" si="17"/>
        <v>1</v>
      </c>
      <c r="AX34" s="66">
        <f t="shared" si="18"/>
        <v>1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1</v>
      </c>
      <c r="BC34" s="66">
        <f t="shared" si="23"/>
        <v>1</v>
      </c>
      <c r="BD34" s="66">
        <f t="shared" si="24"/>
        <v>1</v>
      </c>
      <c r="BE34" s="66">
        <f t="shared" si="25"/>
        <v>1</v>
      </c>
      <c r="BF34" s="66">
        <f t="shared" si="26"/>
        <v>1</v>
      </c>
      <c r="BG34" s="66">
        <f t="shared" si="27"/>
        <v>1</v>
      </c>
      <c r="BH34" s="66">
        <f t="shared" si="28"/>
        <v>0</v>
      </c>
      <c r="BI34" s="66">
        <f t="shared" si="29"/>
        <v>0</v>
      </c>
      <c r="BJ34" s="66">
        <f t="shared" si="30"/>
        <v>1</v>
      </c>
      <c r="BK34" s="66">
        <f t="shared" si="31"/>
        <v>1</v>
      </c>
      <c r="BL34" s="66">
        <f t="shared" si="32"/>
        <v>0</v>
      </c>
      <c r="BM34" s="66">
        <f t="shared" si="33"/>
        <v>0</v>
      </c>
      <c r="BN34" s="66">
        <f t="shared" si="34"/>
        <v>1</v>
      </c>
      <c r="BO34" s="66">
        <f t="shared" si="35"/>
        <v>0</v>
      </c>
      <c r="BP34" s="66">
        <f t="shared" si="36"/>
        <v>1</v>
      </c>
      <c r="BQ34" s="66">
        <f t="shared" si="37"/>
        <v>1</v>
      </c>
      <c r="BR34" s="66">
        <f t="shared" si="38"/>
        <v>1</v>
      </c>
      <c r="BS34" s="66">
        <f t="shared" si="39"/>
        <v>1</v>
      </c>
      <c r="BT34" s="66">
        <f t="shared" si="40"/>
        <v>0</v>
      </c>
      <c r="BU34" s="66">
        <f t="shared" si="41"/>
        <v>1</v>
      </c>
      <c r="BV34" s="66">
        <f t="shared" si="42"/>
        <v>0</v>
      </c>
      <c r="BX34" s="66">
        <f t="shared" si="43"/>
        <v>1</v>
      </c>
      <c r="BY34" s="66">
        <f t="shared" si="5"/>
        <v>1</v>
      </c>
      <c r="BZ34" s="66">
        <f t="shared" si="6"/>
        <v>1</v>
      </c>
      <c r="CA34" s="66">
        <f t="shared" si="7"/>
        <v>1</v>
      </c>
      <c r="CB34" s="66">
        <f t="shared" si="8"/>
        <v>1</v>
      </c>
      <c r="CC34" s="66">
        <f t="shared" si="9"/>
        <v>1</v>
      </c>
      <c r="CD34" s="66">
        <f t="shared" si="10"/>
        <v>1</v>
      </c>
    </row>
    <row r="35" spans="1:82">
      <c r="A35" s="96">
        <f t="shared" si="11"/>
        <v>29</v>
      </c>
      <c r="B35" s="109" t="str">
        <f>Scoresheet!B35</f>
        <v>Schefflera digitata</v>
      </c>
      <c r="C35" s="66">
        <f>IF(Scoresheet!C35=0,0,Scoresheet!C35/(Scoresheet!C35+Scoresheet!D35))</f>
        <v>1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0.5</v>
      </c>
      <c r="G35" s="66">
        <f>IF(Scoresheet!I35=0,0,Scoresheet!I35/(Scoresheet!I35+Scoresheet!J35)*(IF(Result!E35=0,1,Result!E35)))</f>
        <v>0.5</v>
      </c>
      <c r="H35" s="66">
        <f>IF(Scoresheet!K35=0,0,Scoresheet!K35/(Scoresheet!L35+Scoresheet!K35)*(IF(Result!E35=0,1,Result!E35)))</f>
        <v>0.5</v>
      </c>
      <c r="I35" s="66">
        <f>IF(Scoresheet!L35=0,0,Scoresheet!L35/(Scoresheet!K35+Scoresheet!L35)*(IF(Result!E35=0,1,Result!E35)))</f>
        <v>0.5</v>
      </c>
      <c r="J35" s="109">
        <f>IF(Scoresheet!M35=0,0,Scoresheet!M35/(Scoresheet!M35+Scoresheet!N35))</f>
        <v>0.5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0.17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0.17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0.17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0.17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0.17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0.17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0.33</v>
      </c>
      <c r="V35" s="66">
        <f>IF((Scoresheet!$Y35+Scoresheet!$Z35+Scoresheet!$AA35)=0,0,FLOOR(Scoresheet!Z35/(Scoresheet!$Y35+Scoresheet!$Z35+Scoresheet!$AA35),0.01))</f>
        <v>0.33</v>
      </c>
      <c r="W35" s="109">
        <f>IF((Scoresheet!$Y35+Scoresheet!$Z35+Scoresheet!$AA35)=0,0,FLOOR(Scoresheet!AA35/(Scoresheet!$Y35+Scoresheet!$Z35+Scoresheet!$AA35),0.01))</f>
        <v>0.33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1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0.5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0.5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1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1</v>
      </c>
      <c r="AR35" s="66">
        <f t="shared" si="12"/>
        <v>1</v>
      </c>
      <c r="AS35" s="66">
        <f t="shared" si="13"/>
        <v>0</v>
      </c>
      <c r="AT35" s="66">
        <f t="shared" si="14"/>
        <v>1</v>
      </c>
      <c r="AU35" s="66">
        <f t="shared" si="15"/>
        <v>1</v>
      </c>
      <c r="AV35" s="66">
        <f t="shared" si="16"/>
        <v>1</v>
      </c>
      <c r="AW35" s="66">
        <f t="shared" si="17"/>
        <v>1</v>
      </c>
      <c r="AX35" s="66">
        <f t="shared" si="18"/>
        <v>1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1</v>
      </c>
      <c r="BC35" s="66">
        <f t="shared" si="23"/>
        <v>1</v>
      </c>
      <c r="BD35" s="66">
        <f t="shared" si="24"/>
        <v>1</v>
      </c>
      <c r="BE35" s="66">
        <f t="shared" si="25"/>
        <v>1</v>
      </c>
      <c r="BF35" s="66">
        <f t="shared" si="26"/>
        <v>1</v>
      </c>
      <c r="BG35" s="66">
        <f t="shared" si="27"/>
        <v>1</v>
      </c>
      <c r="BH35" s="66">
        <f t="shared" si="28"/>
        <v>0</v>
      </c>
      <c r="BI35" s="66">
        <f t="shared" si="29"/>
        <v>1</v>
      </c>
      <c r="BJ35" s="66">
        <f t="shared" si="30"/>
        <v>1</v>
      </c>
      <c r="BK35" s="66">
        <f t="shared" si="31"/>
        <v>1</v>
      </c>
      <c r="BL35" s="66">
        <f t="shared" si="32"/>
        <v>0</v>
      </c>
      <c r="BM35" s="66">
        <f t="shared" si="33"/>
        <v>0</v>
      </c>
      <c r="BN35" s="66">
        <f t="shared" si="34"/>
        <v>1</v>
      </c>
      <c r="BO35" s="66">
        <f t="shared" si="35"/>
        <v>0</v>
      </c>
      <c r="BP35" s="66">
        <f t="shared" si="36"/>
        <v>1</v>
      </c>
      <c r="BQ35" s="66">
        <f t="shared" si="37"/>
        <v>1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1</v>
      </c>
      <c r="BV35" s="66">
        <f t="shared" si="42"/>
        <v>0</v>
      </c>
      <c r="BX35" s="66">
        <f t="shared" si="43"/>
        <v>1</v>
      </c>
      <c r="BY35" s="66">
        <f t="shared" si="5"/>
        <v>1</v>
      </c>
      <c r="BZ35" s="66">
        <f t="shared" si="6"/>
        <v>1</v>
      </c>
      <c r="CA35" s="66">
        <f t="shared" si="7"/>
        <v>1</v>
      </c>
      <c r="CB35" s="66">
        <f t="shared" si="8"/>
        <v>1</v>
      </c>
      <c r="CC35" s="66">
        <f t="shared" si="9"/>
        <v>1</v>
      </c>
      <c r="CD35" s="66">
        <f t="shared" si="10"/>
        <v>1</v>
      </c>
    </row>
    <row r="36" spans="1:82">
      <c r="A36" s="96">
        <f t="shared" si="11"/>
        <v>30</v>
      </c>
      <c r="B36" s="109" t="str">
        <f>Scoresheet!B36</f>
        <v>Weinmannia racemosa</v>
      </c>
      <c r="C36" s="66">
        <f>IF(Scoresheet!C36=0,0,Scoresheet!C36/(Scoresheet!C36+Scoresheet!D36))</f>
        <v>1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0.5</v>
      </c>
      <c r="G36" s="66">
        <f>IF(Scoresheet!I36=0,0,Scoresheet!I36/(Scoresheet!I36+Scoresheet!J36)*(IF(Result!E36=0,1,Result!E36)))</f>
        <v>0.5</v>
      </c>
      <c r="H36" s="66">
        <f>IF(Scoresheet!K36=0,0,Scoresheet!K36/(Scoresheet!L36+Scoresheet!K36)*(IF(Result!E36=0,1,Result!E36)))</f>
        <v>1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0.33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0.33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0.33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1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1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0.5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0.5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1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1</v>
      </c>
      <c r="AR36" s="66">
        <f t="shared" si="12"/>
        <v>1</v>
      </c>
      <c r="AS36" s="66">
        <f t="shared" si="13"/>
        <v>0</v>
      </c>
      <c r="AT36" s="66">
        <f t="shared" si="14"/>
        <v>1</v>
      </c>
      <c r="AU36" s="66">
        <f t="shared" si="15"/>
        <v>1</v>
      </c>
      <c r="AV36" s="66">
        <f t="shared" si="16"/>
        <v>1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1</v>
      </c>
      <c r="BD36" s="66">
        <f t="shared" si="24"/>
        <v>1</v>
      </c>
      <c r="BE36" s="66">
        <f t="shared" si="25"/>
        <v>1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1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1</v>
      </c>
      <c r="BO36" s="66">
        <f t="shared" si="35"/>
        <v>0</v>
      </c>
      <c r="BP36" s="66">
        <f t="shared" si="36"/>
        <v>1</v>
      </c>
      <c r="BQ36" s="66">
        <f t="shared" si="37"/>
        <v>1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1</v>
      </c>
      <c r="BV36" s="66">
        <f t="shared" si="42"/>
        <v>0</v>
      </c>
      <c r="BX36" s="66">
        <f t="shared" si="43"/>
        <v>1</v>
      </c>
      <c r="BY36" s="66">
        <f t="shared" si="5"/>
        <v>1</v>
      </c>
      <c r="BZ36" s="66">
        <f t="shared" si="6"/>
        <v>1</v>
      </c>
      <c r="CA36" s="66">
        <f t="shared" si="7"/>
        <v>1</v>
      </c>
      <c r="CB36" s="66">
        <f t="shared" si="8"/>
        <v>1</v>
      </c>
      <c r="CC36" s="66">
        <f t="shared" si="9"/>
        <v>1</v>
      </c>
      <c r="CD36" s="66">
        <f t="shared" si="10"/>
        <v>1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30</v>
      </c>
      <c r="B108" s="118" t="s">
        <v>94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95</v>
      </c>
      <c r="AQ108" s="96" ph="1">
        <f t="shared" ref="AQ108:BV108" si="91">SUM(AQ7:AQ107)</f>
        <v>30</v>
      </c>
      <c r="AR108" s="96" ph="1">
        <f t="shared" si="91"/>
        <v>30</v>
      </c>
      <c r="AS108" s="96" ph="1">
        <f t="shared" si="91"/>
        <v>16</v>
      </c>
      <c r="AT108" s="96" ph="1">
        <f t="shared" si="91"/>
        <v>16</v>
      </c>
      <c r="AU108" s="96" ph="1">
        <f t="shared" si="91"/>
        <v>11</v>
      </c>
      <c r="AV108" s="96" ph="1">
        <f t="shared" si="91"/>
        <v>12</v>
      </c>
      <c r="AW108" s="96" ph="1">
        <f t="shared" si="91"/>
        <v>12</v>
      </c>
      <c r="AX108" s="96" ph="1">
        <f t="shared" si="91"/>
        <v>13</v>
      </c>
      <c r="AY108" s="96" ph="1">
        <f t="shared" si="91"/>
        <v>4</v>
      </c>
      <c r="AZ108" s="96" ph="1">
        <f t="shared" si="91"/>
        <v>5</v>
      </c>
      <c r="BA108" s="96" ph="1">
        <f t="shared" si="91"/>
        <v>11</v>
      </c>
      <c r="BB108" s="96" ph="1">
        <f t="shared" si="91"/>
        <v>17</v>
      </c>
      <c r="BC108" s="96" ph="1">
        <f t="shared" si="91"/>
        <v>19</v>
      </c>
      <c r="BD108" s="96" ph="1">
        <f t="shared" si="91"/>
        <v>16</v>
      </c>
      <c r="BE108" s="96" ph="1">
        <f t="shared" si="91"/>
        <v>13</v>
      </c>
      <c r="BF108" s="96" ph="1">
        <f t="shared" si="91"/>
        <v>7</v>
      </c>
      <c r="BG108" s="96" ph="1">
        <f t="shared" si="91"/>
        <v>4</v>
      </c>
      <c r="BH108" s="96" ph="1">
        <f t="shared" si="91"/>
        <v>2</v>
      </c>
      <c r="BI108" s="96" ph="1">
        <f t="shared" si="91"/>
        <v>14</v>
      </c>
      <c r="BJ108" s="96" ph="1">
        <f t="shared" si="91"/>
        <v>26</v>
      </c>
      <c r="BK108" s="96" ph="1">
        <f t="shared" si="91"/>
        <v>11</v>
      </c>
      <c r="BL108" s="96" ph="1">
        <f t="shared" si="91"/>
        <v>3</v>
      </c>
      <c r="BM108" s="96" ph="1">
        <f t="shared" si="91"/>
        <v>10</v>
      </c>
      <c r="BN108" s="96" ph="1">
        <f t="shared" si="91"/>
        <v>26</v>
      </c>
      <c r="BO108" s="96" ph="1">
        <f t="shared" si="91"/>
        <v>0</v>
      </c>
      <c r="BP108" s="96" ph="1">
        <f t="shared" si="91"/>
        <v>24</v>
      </c>
      <c r="BQ108" s="96" ph="1">
        <f t="shared" si="91"/>
        <v>18</v>
      </c>
      <c r="BR108" s="96" ph="1">
        <f t="shared" si="91"/>
        <v>7</v>
      </c>
      <c r="BS108" s="96" ph="1">
        <f t="shared" si="91"/>
        <v>4</v>
      </c>
      <c r="BT108" s="96" ph="1">
        <f t="shared" si="91"/>
        <v>1</v>
      </c>
      <c r="BU108" s="96" ph="1">
        <f t="shared" si="91"/>
        <v>30</v>
      </c>
      <c r="BV108" s="96" ph="1">
        <f t="shared" si="91"/>
        <v>5</v>
      </c>
      <c r="BW108" s="117" t="s">
        <v>95</v>
      </c>
      <c r="BX108" s="117" ph="1">
        <f>SUM(BX7:BX107)</f>
        <v>30</v>
      </c>
      <c r="BY108" s="117" ph="1">
        <f t="shared" ref="BY108:CD108" si="92">SUM(BY7:BY107)</f>
        <v>30</v>
      </c>
      <c r="BZ108" s="117" ph="1">
        <f t="shared" si="92"/>
        <v>30</v>
      </c>
      <c r="CA108" s="117" ph="1">
        <f t="shared" si="92"/>
        <v>30</v>
      </c>
      <c r="CB108" s="117" ph="1">
        <f t="shared" si="92"/>
        <v>30</v>
      </c>
      <c r="CC108" s="117" ph="1">
        <f t="shared" si="92"/>
        <v>30</v>
      </c>
      <c r="CD108" s="117" ph="1">
        <f t="shared" si="92"/>
        <v>30</v>
      </c>
    </row>
    <row r="109" spans="1:82">
      <c r="A109" s="96"/>
      <c r="B109" s="118" t="s">
        <v>96</v>
      </c>
      <c r="C109" s="117"/>
      <c r="D109" s="123">
        <f>SUM(D7:D107)</f>
        <v>1</v>
      </c>
      <c r="E109" s="97">
        <f t="shared" ref="E109:AH109" si="93">SUM(E7:E107)</f>
        <v>14.5</v>
      </c>
      <c r="F109" s="97">
        <f>SUM(F7:F107)</f>
        <v>7.5</v>
      </c>
      <c r="G109" s="97">
        <f t="shared" si="93"/>
        <v>5.5</v>
      </c>
      <c r="H109" s="97">
        <f t="shared" si="93"/>
        <v>7.5</v>
      </c>
      <c r="I109" s="97">
        <f t="shared" si="93"/>
        <v>8</v>
      </c>
      <c r="J109" s="123">
        <f t="shared" si="93"/>
        <v>7</v>
      </c>
      <c r="K109" s="97">
        <f t="shared" si="93"/>
        <v>1.03</v>
      </c>
      <c r="L109" s="97">
        <f t="shared" si="93"/>
        <v>1.28</v>
      </c>
      <c r="M109" s="97">
        <f t="shared" si="93"/>
        <v>3.7700000000000005</v>
      </c>
      <c r="N109" s="97">
        <f t="shared" si="93"/>
        <v>5.61</v>
      </c>
      <c r="O109" s="97">
        <f t="shared" si="93"/>
        <v>6.0500000000000007</v>
      </c>
      <c r="P109" s="97">
        <f t="shared" si="93"/>
        <v>5.1000000000000005</v>
      </c>
      <c r="Q109" s="97">
        <f t="shared" si="93"/>
        <v>3.77</v>
      </c>
      <c r="R109" s="97">
        <f t="shared" si="93"/>
        <v>1.78</v>
      </c>
      <c r="S109" s="123">
        <f t="shared" si="93"/>
        <v>1.5399999999999998</v>
      </c>
      <c r="T109" s="97">
        <f t="shared" si="93"/>
        <v>2</v>
      </c>
      <c r="U109" s="97">
        <f t="shared" si="93"/>
        <v>6.49</v>
      </c>
      <c r="V109" s="97">
        <f t="shared" si="93"/>
        <v>16.490000000000002</v>
      </c>
      <c r="W109" s="123">
        <f t="shared" si="93"/>
        <v>6.99</v>
      </c>
      <c r="X109" s="97">
        <f t="shared" si="93"/>
        <v>1.5</v>
      </c>
      <c r="Y109" s="97">
        <f t="shared" si="93"/>
        <v>5.5</v>
      </c>
      <c r="Z109" s="123">
        <f t="shared" si="93"/>
        <v>23</v>
      </c>
      <c r="AA109" s="97">
        <f t="shared" si="93"/>
        <v>0</v>
      </c>
      <c r="AB109" s="97">
        <f t="shared" si="93"/>
        <v>15.99</v>
      </c>
      <c r="AC109" s="97">
        <f t="shared" si="93"/>
        <v>8.99</v>
      </c>
      <c r="AD109" s="97">
        <f t="shared" si="93"/>
        <v>2.4900000000000002</v>
      </c>
      <c r="AE109" s="123">
        <f t="shared" si="93"/>
        <v>2.5</v>
      </c>
      <c r="AF109" s="97">
        <f t="shared" si="93"/>
        <v>0.5</v>
      </c>
      <c r="AG109" s="97">
        <f t="shared" si="93"/>
        <v>27</v>
      </c>
      <c r="AH109" s="123">
        <f t="shared" si="93"/>
        <v>2.5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97</v>
      </c>
      <c r="C110" s="117"/>
      <c r="D110" s="123">
        <f>AR108</f>
        <v>30</v>
      </c>
      <c r="E110" s="97">
        <f>BY108</f>
        <v>30</v>
      </c>
      <c r="F110" s="97">
        <f>BY108</f>
        <v>30</v>
      </c>
      <c r="G110" s="97">
        <f>BY108</f>
        <v>30</v>
      </c>
      <c r="H110" s="97">
        <f>BY108</f>
        <v>30</v>
      </c>
      <c r="I110" s="97">
        <f>BY108</f>
        <v>30</v>
      </c>
      <c r="J110" s="123">
        <f>BY108</f>
        <v>30</v>
      </c>
      <c r="K110" s="98">
        <f>BZ108</f>
        <v>30</v>
      </c>
      <c r="L110" s="98">
        <f>BZ108</f>
        <v>30</v>
      </c>
      <c r="M110" s="98">
        <f>BZ108</f>
        <v>30</v>
      </c>
      <c r="N110" s="98">
        <f>BZ108</f>
        <v>30</v>
      </c>
      <c r="O110" s="98">
        <f>BZ108</f>
        <v>30</v>
      </c>
      <c r="P110" s="98">
        <f>BZ108</f>
        <v>30</v>
      </c>
      <c r="Q110" s="98">
        <f>BZ108</f>
        <v>30</v>
      </c>
      <c r="R110" s="98">
        <f>BZ108</f>
        <v>30</v>
      </c>
      <c r="S110" s="119">
        <f>BZ108</f>
        <v>30</v>
      </c>
      <c r="T110" s="99">
        <f>CA108</f>
        <v>30</v>
      </c>
      <c r="U110" s="99">
        <f>CA108</f>
        <v>30</v>
      </c>
      <c r="V110" s="99">
        <f>CA108</f>
        <v>30</v>
      </c>
      <c r="W110" s="120">
        <f>CA108</f>
        <v>30</v>
      </c>
      <c r="X110" s="117">
        <f>CB108</f>
        <v>30</v>
      </c>
      <c r="Y110" s="117">
        <f>CB108</f>
        <v>30</v>
      </c>
      <c r="Z110" s="118">
        <f>CB108</f>
        <v>30</v>
      </c>
      <c r="AA110" s="101">
        <f>CC108</f>
        <v>30</v>
      </c>
      <c r="AB110" s="101">
        <f>CC108</f>
        <v>30</v>
      </c>
      <c r="AC110" s="101">
        <f>CC108</f>
        <v>30</v>
      </c>
      <c r="AD110" s="101">
        <f>CC108</f>
        <v>30</v>
      </c>
      <c r="AE110" s="121">
        <f>CC108</f>
        <v>30</v>
      </c>
      <c r="AF110" s="95">
        <f>CD108</f>
        <v>30</v>
      </c>
      <c r="AG110" s="95">
        <f>CD108</f>
        <v>30</v>
      </c>
      <c r="AH110" s="122">
        <f>CD108</f>
        <v>30</v>
      </c>
      <c r="AI110" s="95"/>
      <c r="AJ110" s="95"/>
      <c r="AK110" s="95"/>
      <c r="AL110" s="95"/>
      <c r="AM110" s="95"/>
      <c r="AN110" s="95"/>
      <c r="AP110" s="66" t="s">
        <v>109</v>
      </c>
      <c r="AQ110" s="66">
        <f>SUM(BX108:CD108)</f>
        <v>210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111</v>
      </c>
      <c r="AQ111" s="66">
        <f>AQ108*7-SUM(BX108:CD108)</f>
        <v>0</v>
      </c>
    </row>
    <row r="112" spans="1:82">
      <c r="A112" s="96"/>
      <c r="B112" s="96" t="s">
        <v>98</v>
      </c>
      <c r="C112" s="96"/>
      <c r="D112" s="59">
        <f>(D109/AR108)*100</f>
        <v>3.3333333333333335</v>
      </c>
      <c r="E112" s="59">
        <f>(E109/BY108)*100</f>
        <v>48.333333333333336</v>
      </c>
      <c r="F112" s="59">
        <f>(F109/BY108)*100</f>
        <v>25</v>
      </c>
      <c r="G112" s="59">
        <f>(G109/BY108)*100</f>
        <v>18.333333333333332</v>
      </c>
      <c r="H112" s="59">
        <f>(H109/BY108)*100</f>
        <v>25</v>
      </c>
      <c r="I112" s="59">
        <f>(I109/BY108)*100</f>
        <v>26.666666666666668</v>
      </c>
      <c r="J112" s="59">
        <f>(J109/BY108)*100</f>
        <v>23.333333333333332</v>
      </c>
      <c r="K112" s="59">
        <f>(K109/BZ108)*100</f>
        <v>3.4333333333333336</v>
      </c>
      <c r="L112" s="59">
        <f>(L109/BZ108)*100</f>
        <v>4.2666666666666666</v>
      </c>
      <c r="M112" s="59">
        <f>(M109/BZ108)*100</f>
        <v>12.566666666666668</v>
      </c>
      <c r="N112" s="59">
        <f>(N109/BZ108)*100</f>
        <v>18.7</v>
      </c>
      <c r="O112" s="59">
        <f>(O109/BZ108)*100</f>
        <v>20.166666666666668</v>
      </c>
      <c r="P112" s="59">
        <f>(P109/BZ108)*100</f>
        <v>17</v>
      </c>
      <c r="Q112" s="59">
        <f>(Q109/BZ108)*100</f>
        <v>12.566666666666668</v>
      </c>
      <c r="R112" s="59">
        <f>(R109/BZ108)*100</f>
        <v>5.9333333333333336</v>
      </c>
      <c r="S112" s="59">
        <f>(S109/BZ108)*100</f>
        <v>5.1333333333333329</v>
      </c>
      <c r="T112" s="59">
        <f>(T109/CA108)*100</f>
        <v>6.666666666666667</v>
      </c>
      <c r="U112" s="59">
        <f>(U109/CA108)*100</f>
        <v>21.633333333333336</v>
      </c>
      <c r="V112" s="59">
        <f>(V109/CA108)*100</f>
        <v>54.966666666666676</v>
      </c>
      <c r="W112" s="59">
        <f>(W109/CA108)*100</f>
        <v>23.3</v>
      </c>
      <c r="X112" s="59">
        <f>(X109/CB108)*100</f>
        <v>5</v>
      </c>
      <c r="Y112" s="59">
        <f>(Y109/CB108)*100</f>
        <v>18.333333333333332</v>
      </c>
      <c r="Z112" s="59">
        <f>(Z109/CB108)*100</f>
        <v>76.666666666666671</v>
      </c>
      <c r="AA112" s="59">
        <f>(AA109/CC108)*100</f>
        <v>0</v>
      </c>
      <c r="AB112" s="59">
        <f>(AB109/CC108)*100</f>
        <v>53.300000000000004</v>
      </c>
      <c r="AC112" s="59">
        <f>(AC109/CC108)*100</f>
        <v>29.966666666666669</v>
      </c>
      <c r="AD112" s="59">
        <f>(AD109/CC108)*100</f>
        <v>8.3000000000000007</v>
      </c>
      <c r="AE112" s="59">
        <f>(AE109/CC108)*100</f>
        <v>8.3333333333333321</v>
      </c>
      <c r="AF112" s="59">
        <f>(AF109/CD108)*100</f>
        <v>1.6666666666666667</v>
      </c>
      <c r="AG112" s="59">
        <f>(AG109/CD108)*100</f>
        <v>90</v>
      </c>
      <c r="AH112" s="59">
        <f>(AH109/CD108)*100</f>
        <v>8.3333333333333321</v>
      </c>
      <c r="AP112" s="66" t="s">
        <v>110</v>
      </c>
      <c r="AQ112" s="66">
        <f>AQ108*7</f>
        <v>210</v>
      </c>
    </row>
    <row r="114" spans="42:43">
      <c r="AP114" s="66" t="s">
        <v>112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2013-02-17T22:25:22Z</dcterms:modified>
</cp:coreProperties>
</file>